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30" windowHeight="11760" firstSheet="1" activeTab="1"/>
  </bookViews>
  <sheets>
    <sheet name="Balanzas a Diciembre 2015" sheetId="2" state="hidden" r:id="rId1"/>
    <sheet name="Resultados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6" i="1" l="1"/>
  <c r="AD6" i="1"/>
  <c r="AC6" i="1"/>
  <c r="AB6" i="1"/>
  <c r="AA6" i="1"/>
  <c r="T83" i="1"/>
  <c r="T85" i="1" s="1"/>
  <c r="H83" i="1"/>
  <c r="I83" i="1"/>
  <c r="H79" i="1"/>
  <c r="I67" i="1"/>
  <c r="I59" i="1"/>
  <c r="H59" i="1"/>
  <c r="I58" i="1"/>
  <c r="H56" i="1"/>
  <c r="I51" i="1"/>
  <c r="I26" i="1"/>
  <c r="I18" i="1"/>
  <c r="J83" i="1"/>
  <c r="J76" i="1" l="1"/>
  <c r="J78" i="1"/>
  <c r="J80" i="1"/>
  <c r="J74" i="1"/>
  <c r="J65" i="1"/>
  <c r="J55" i="1"/>
  <c r="J46" i="1"/>
  <c r="J39" i="1"/>
  <c r="J31" i="1"/>
  <c r="J25" i="1"/>
  <c r="J20" i="1"/>
  <c r="J17" i="1"/>
  <c r="J14" i="1"/>
  <c r="J8" i="1"/>
  <c r="J35" i="1" l="1"/>
  <c r="J85" i="1" l="1"/>
  <c r="AF32" i="1"/>
  <c r="AE85" i="1"/>
  <c r="AE83" i="1"/>
  <c r="AE82" i="1"/>
  <c r="AE81" i="1"/>
  <c r="AE80" i="1"/>
  <c r="AE79" i="1"/>
  <c r="AE78" i="1"/>
  <c r="AE77" i="1"/>
  <c r="AE76" i="1"/>
  <c r="AE75" i="1"/>
  <c r="AE74" i="1"/>
  <c r="AE73" i="1"/>
  <c r="AE72" i="1"/>
  <c r="AE71" i="1"/>
  <c r="AE70" i="1"/>
  <c r="AE69" i="1"/>
  <c r="AE68" i="1"/>
  <c r="AE67" i="1"/>
  <c r="AE66" i="1"/>
  <c r="AE65" i="1"/>
  <c r="AE64" i="1"/>
  <c r="AE63" i="1"/>
  <c r="AE62" i="1"/>
  <c r="AE61" i="1"/>
  <c r="AE60" i="1"/>
  <c r="AE59" i="1"/>
  <c r="AE58" i="1"/>
  <c r="AE57" i="1"/>
  <c r="AE56" i="1"/>
  <c r="AE55" i="1"/>
  <c r="AE54" i="1"/>
  <c r="AE53" i="1"/>
  <c r="AE52" i="1"/>
  <c r="AE51" i="1"/>
  <c r="AE50" i="1"/>
  <c r="AE49" i="1"/>
  <c r="AE48" i="1"/>
  <c r="AE47" i="1"/>
  <c r="AE46" i="1"/>
  <c r="AE45" i="1"/>
  <c r="AE44" i="1"/>
  <c r="AE43" i="1"/>
  <c r="AE42" i="1"/>
  <c r="AE41" i="1"/>
  <c r="AE40" i="1"/>
  <c r="AE39" i="1"/>
  <c r="AE38" i="1"/>
  <c r="AE37" i="1"/>
  <c r="AE36" i="1"/>
  <c r="AE35" i="1"/>
  <c r="AE34" i="1"/>
  <c r="AE33" i="1"/>
  <c r="AE32" i="1"/>
  <c r="AE31" i="1"/>
  <c r="AE30" i="1"/>
  <c r="AE29" i="1"/>
  <c r="AE28" i="1"/>
  <c r="AE27" i="1"/>
  <c r="AE26" i="1"/>
  <c r="AE25" i="1"/>
  <c r="AE24" i="1"/>
  <c r="AE23" i="1"/>
  <c r="AE22" i="1"/>
  <c r="AE21" i="1"/>
  <c r="AE20" i="1"/>
  <c r="AE19" i="1"/>
  <c r="AE18" i="1"/>
  <c r="AE17" i="1"/>
  <c r="AE16" i="1"/>
  <c r="AE15" i="1"/>
  <c r="AE14" i="1"/>
  <c r="AE13" i="1"/>
  <c r="AE12" i="1"/>
  <c r="AE11" i="1"/>
  <c r="AE10" i="1"/>
  <c r="AE9" i="1"/>
  <c r="AE8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35" i="1"/>
  <c r="Y36" i="1"/>
  <c r="Y37" i="1"/>
  <c r="Y38" i="1"/>
  <c r="Y39" i="1"/>
  <c r="Y40" i="1"/>
  <c r="Y41" i="1"/>
  <c r="Y42" i="1"/>
  <c r="Y43" i="1"/>
  <c r="Y44" i="1"/>
  <c r="Y45" i="1"/>
  <c r="Y46" i="1"/>
  <c r="Y47" i="1"/>
  <c r="Y48" i="1"/>
  <c r="Y49" i="1"/>
  <c r="Y50" i="1"/>
  <c r="Y51" i="1"/>
  <c r="Y52" i="1"/>
  <c r="Y53" i="1"/>
  <c r="Y54" i="1"/>
  <c r="Y55" i="1"/>
  <c r="Y56" i="1"/>
  <c r="Y57" i="1"/>
  <c r="Y58" i="1"/>
  <c r="Y59" i="1"/>
  <c r="Y60" i="1"/>
  <c r="Y61" i="1"/>
  <c r="Y62" i="1"/>
  <c r="Y63" i="1"/>
  <c r="Y64" i="1"/>
  <c r="Y65" i="1"/>
  <c r="Y66" i="1"/>
  <c r="Y67" i="1"/>
  <c r="Y68" i="1"/>
  <c r="Y69" i="1"/>
  <c r="Y70" i="1"/>
  <c r="Y71" i="1"/>
  <c r="Y72" i="1"/>
  <c r="Y73" i="1"/>
  <c r="Y74" i="1"/>
  <c r="Y75" i="1"/>
  <c r="Y76" i="1"/>
  <c r="Y77" i="1"/>
  <c r="Y78" i="1"/>
  <c r="Y79" i="1"/>
  <c r="Y80" i="1"/>
  <c r="Y81" i="1"/>
  <c r="Y83" i="1"/>
  <c r="Y85" i="1"/>
  <c r="Z81" i="1"/>
  <c r="Z34" i="1"/>
  <c r="Z30" i="1"/>
  <c r="I80" i="1"/>
  <c r="I78" i="1"/>
  <c r="I76" i="1"/>
  <c r="I74" i="1"/>
  <c r="I65" i="1"/>
  <c r="I55" i="1"/>
  <c r="I46" i="1"/>
  <c r="I39" i="1"/>
  <c r="I31" i="1"/>
  <c r="I29" i="1"/>
  <c r="I25" i="1"/>
  <c r="I20" i="1"/>
  <c r="T20" i="1" s="1"/>
  <c r="Z20" i="1" s="1"/>
  <c r="I17" i="1"/>
  <c r="I14" i="1"/>
  <c r="I8" i="1"/>
  <c r="H80" i="1"/>
  <c r="T80" i="1" s="1"/>
  <c r="Z80" i="1" s="1"/>
  <c r="H78" i="1"/>
  <c r="H76" i="1"/>
  <c r="H74" i="1"/>
  <c r="H65" i="1"/>
  <c r="H55" i="1"/>
  <c r="H46" i="1"/>
  <c r="T46" i="1" s="1"/>
  <c r="H39" i="1"/>
  <c r="H31" i="1"/>
  <c r="T31" i="1" s="1"/>
  <c r="AF31" i="1" s="1"/>
  <c r="H29" i="1"/>
  <c r="H25" i="1"/>
  <c r="T25" i="1" s="1"/>
  <c r="AF25" i="1" s="1"/>
  <c r="H20" i="1"/>
  <c r="H17" i="1"/>
  <c r="H14" i="1"/>
  <c r="H8" i="1"/>
  <c r="T84" i="1"/>
  <c r="AF84" i="1" s="1"/>
  <c r="T82" i="1"/>
  <c r="AF82" i="1" s="1"/>
  <c r="T81" i="1"/>
  <c r="AF81" i="1" s="1"/>
  <c r="T79" i="1"/>
  <c r="AF79" i="1" s="1"/>
  <c r="T77" i="1"/>
  <c r="AF77" i="1" s="1"/>
  <c r="T75" i="1"/>
  <c r="AF75" i="1" s="1"/>
  <c r="T73" i="1"/>
  <c r="AF73" i="1" s="1"/>
  <c r="T72" i="1"/>
  <c r="Z72" i="1" s="1"/>
  <c r="T71" i="1"/>
  <c r="AF71" i="1" s="1"/>
  <c r="T70" i="1"/>
  <c r="Z70" i="1" s="1"/>
  <c r="T69" i="1"/>
  <c r="AF69" i="1" s="1"/>
  <c r="T68" i="1"/>
  <c r="AF68" i="1" s="1"/>
  <c r="T67" i="1"/>
  <c r="AF67" i="1" s="1"/>
  <c r="T66" i="1"/>
  <c r="Z66" i="1" s="1"/>
  <c r="T64" i="1"/>
  <c r="AF64" i="1" s="1"/>
  <c r="T63" i="1"/>
  <c r="AF63" i="1" s="1"/>
  <c r="T62" i="1"/>
  <c r="Z62" i="1" s="1"/>
  <c r="T61" i="1"/>
  <c r="AF61" i="1" s="1"/>
  <c r="T60" i="1"/>
  <c r="AF60" i="1" s="1"/>
  <c r="T59" i="1"/>
  <c r="AF59" i="1" s="1"/>
  <c r="T58" i="1"/>
  <c r="Z58" i="1" s="1"/>
  <c r="T57" i="1"/>
  <c r="AF57" i="1" s="1"/>
  <c r="T56" i="1"/>
  <c r="AF56" i="1" s="1"/>
  <c r="T54" i="1"/>
  <c r="Z54" i="1" s="1"/>
  <c r="T53" i="1"/>
  <c r="AF53" i="1" s="1"/>
  <c r="T52" i="1"/>
  <c r="AF52" i="1" s="1"/>
  <c r="T51" i="1"/>
  <c r="AF51" i="1" s="1"/>
  <c r="T50" i="1"/>
  <c r="Z50" i="1" s="1"/>
  <c r="T49" i="1"/>
  <c r="AF49" i="1" s="1"/>
  <c r="T48" i="1"/>
  <c r="Z48" i="1" s="1"/>
  <c r="T47" i="1"/>
  <c r="Z47" i="1" s="1"/>
  <c r="T45" i="1"/>
  <c r="AF45" i="1" s="1"/>
  <c r="T44" i="1"/>
  <c r="AF44" i="1" s="1"/>
  <c r="T43" i="1"/>
  <c r="AF43" i="1" s="1"/>
  <c r="T42" i="1"/>
  <c r="Z42" i="1" s="1"/>
  <c r="T41" i="1"/>
  <c r="AF41" i="1" s="1"/>
  <c r="T40" i="1"/>
  <c r="Z40" i="1" s="1"/>
  <c r="AF38" i="1"/>
  <c r="AF36" i="1"/>
  <c r="T34" i="1"/>
  <c r="AF34" i="1" s="1"/>
  <c r="T33" i="1"/>
  <c r="Z33" i="1" s="1"/>
  <c r="T32" i="1"/>
  <c r="Z32" i="1" s="1"/>
  <c r="T30" i="1"/>
  <c r="AF30" i="1" s="1"/>
  <c r="T28" i="1"/>
  <c r="Z28" i="1" s="1"/>
  <c r="T27" i="1"/>
  <c r="Z27" i="1" s="1"/>
  <c r="T26" i="1"/>
  <c r="AF26" i="1" s="1"/>
  <c r="T24" i="1"/>
  <c r="Z24" i="1" s="1"/>
  <c r="T23" i="1"/>
  <c r="Z23" i="1" s="1"/>
  <c r="T22" i="1"/>
  <c r="Z22" i="1" s="1"/>
  <c r="T21" i="1"/>
  <c r="AF21" i="1" s="1"/>
  <c r="T19" i="1"/>
  <c r="Z19" i="1" s="1"/>
  <c r="T18" i="1"/>
  <c r="Z18" i="1" s="1"/>
  <c r="T16" i="1"/>
  <c r="Z16" i="1" s="1"/>
  <c r="T15" i="1"/>
  <c r="AF15" i="1" s="1"/>
  <c r="T13" i="1"/>
  <c r="Z13" i="1" s="1"/>
  <c r="T12" i="1"/>
  <c r="Z12" i="1" s="1"/>
  <c r="T11" i="1"/>
  <c r="Z11" i="1" s="1"/>
  <c r="T10" i="1"/>
  <c r="AF10" i="1" s="1"/>
  <c r="T9" i="1"/>
  <c r="Z9" i="1" s="1"/>
  <c r="Z59" i="1" l="1"/>
  <c r="Z46" i="1"/>
  <c r="T17" i="1"/>
  <c r="AF17" i="1" s="1"/>
  <c r="Z73" i="1"/>
  <c r="Z67" i="1"/>
  <c r="AF58" i="1"/>
  <c r="AF47" i="1"/>
  <c r="Z26" i="1"/>
  <c r="Z21" i="1"/>
  <c r="Z15" i="1"/>
  <c r="Z10" i="1"/>
  <c r="Z77" i="1"/>
  <c r="AF11" i="1"/>
  <c r="AF16" i="1"/>
  <c r="AF22" i="1"/>
  <c r="AF27" i="1"/>
  <c r="AF72" i="1"/>
  <c r="AF80" i="1"/>
  <c r="Z31" i="1"/>
  <c r="Z60" i="1"/>
  <c r="Z68" i="1"/>
  <c r="AF12" i="1"/>
  <c r="AF18" i="1"/>
  <c r="AF23" i="1"/>
  <c r="AF28" i="1"/>
  <c r="AF33" i="1"/>
  <c r="AF50" i="1"/>
  <c r="Z51" i="1"/>
  <c r="Z63" i="1"/>
  <c r="Z71" i="1"/>
  <c r="Z75" i="1"/>
  <c r="Z79" i="1"/>
  <c r="AF9" i="1"/>
  <c r="AF13" i="1"/>
  <c r="AF19" i="1"/>
  <c r="AF24" i="1"/>
  <c r="AF42" i="1"/>
  <c r="AF62" i="1"/>
  <c r="Z56" i="1"/>
  <c r="Z64" i="1"/>
  <c r="AF46" i="1"/>
  <c r="AF54" i="1"/>
  <c r="Z43" i="1"/>
  <c r="AF66" i="1"/>
  <c r="Z44" i="1"/>
  <c r="Z52" i="1"/>
  <c r="Z41" i="1"/>
  <c r="Z45" i="1"/>
  <c r="Z49" i="1"/>
  <c r="Z53" i="1"/>
  <c r="Z57" i="1"/>
  <c r="Z61" i="1"/>
  <c r="Z69" i="1"/>
  <c r="AF40" i="1"/>
  <c r="AF48" i="1"/>
  <c r="AF70" i="1"/>
  <c r="Z25" i="1"/>
  <c r="AF20" i="1"/>
  <c r="Z17" i="1"/>
  <c r="H35" i="1"/>
  <c r="T14" i="1"/>
  <c r="T8" i="1"/>
  <c r="T65" i="1"/>
  <c r="T55" i="1"/>
  <c r="T39" i="1"/>
  <c r="I35" i="1"/>
  <c r="T29" i="1"/>
  <c r="T78" i="1"/>
  <c r="T74" i="1"/>
  <c r="T76" i="1"/>
  <c r="T35" i="1" l="1"/>
  <c r="Z29" i="1"/>
  <c r="AF29" i="1"/>
  <c r="Z76" i="1"/>
  <c r="AF76" i="1"/>
  <c r="AF74" i="1"/>
  <c r="Z74" i="1"/>
  <c r="AF78" i="1"/>
  <c r="Z78" i="1"/>
  <c r="Z83" i="1"/>
  <c r="AF83" i="1"/>
  <c r="AF55" i="1"/>
  <c r="Z55" i="1"/>
  <c r="AF65" i="1"/>
  <c r="Z65" i="1"/>
  <c r="Z39" i="1"/>
  <c r="AF39" i="1"/>
  <c r="Z14" i="1"/>
  <c r="AF14" i="1"/>
  <c r="AF8" i="1"/>
  <c r="Z8" i="1"/>
  <c r="H85" i="1"/>
  <c r="I85" i="1"/>
  <c r="AF35" i="1" l="1"/>
  <c r="T37" i="1"/>
  <c r="AF37" i="1" s="1"/>
  <c r="Z35" i="1"/>
  <c r="AF85" i="1" l="1"/>
  <c r="Z85" i="1"/>
  <c r="X81" i="1" l="1"/>
  <c r="X80" i="1"/>
  <c r="X79" i="1"/>
  <c r="X77" i="1"/>
  <c r="X75" i="1"/>
  <c r="X74" i="1"/>
  <c r="X73" i="1"/>
  <c r="X72" i="1"/>
  <c r="X71" i="1"/>
  <c r="X70" i="1"/>
  <c r="X69" i="1"/>
  <c r="X68" i="1"/>
  <c r="X67" i="1"/>
  <c r="X66" i="1"/>
  <c r="X65" i="1"/>
  <c r="X64" i="1"/>
  <c r="X63" i="1"/>
  <c r="X62" i="1"/>
  <c r="X61" i="1"/>
  <c r="X60" i="1"/>
  <c r="X59" i="1"/>
  <c r="X58" i="1"/>
  <c r="X57" i="1"/>
  <c r="X56" i="1"/>
  <c r="X55" i="1"/>
  <c r="X54" i="1"/>
  <c r="X53" i="1"/>
  <c r="X52" i="1"/>
  <c r="X51" i="1"/>
  <c r="X50" i="1"/>
  <c r="X49" i="1"/>
  <c r="X48" i="1"/>
  <c r="X47" i="1"/>
  <c r="X46" i="1"/>
  <c r="X45" i="1"/>
  <c r="X44" i="1"/>
  <c r="X43" i="1"/>
  <c r="X42" i="1"/>
  <c r="X41" i="1"/>
  <c r="X40" i="1"/>
  <c r="X39" i="1"/>
  <c r="X33" i="1"/>
  <c r="X32" i="1"/>
  <c r="X30" i="1"/>
  <c r="X28" i="1"/>
  <c r="X27" i="1"/>
  <c r="X26" i="1"/>
  <c r="X25" i="1"/>
  <c r="X24" i="1"/>
  <c r="X23" i="1"/>
  <c r="X22" i="1"/>
  <c r="X21" i="1"/>
  <c r="X19" i="1"/>
  <c r="X18" i="1"/>
  <c r="X17" i="1"/>
  <c r="X16" i="1"/>
  <c r="X15" i="1"/>
  <c r="X14" i="1"/>
  <c r="X13" i="1"/>
  <c r="X12" i="1"/>
  <c r="X11" i="1"/>
  <c r="X10" i="1"/>
  <c r="X9" i="1"/>
  <c r="F20" i="1"/>
  <c r="AD20" i="1" s="1"/>
  <c r="E20" i="1"/>
  <c r="D20" i="1"/>
  <c r="C20" i="1"/>
  <c r="AD84" i="1"/>
  <c r="AD81" i="1"/>
  <c r="AD80" i="1"/>
  <c r="AD79" i="1"/>
  <c r="AD77" i="1"/>
  <c r="AD75" i="1"/>
  <c r="AD74" i="1"/>
  <c r="AD73" i="1"/>
  <c r="AD72" i="1"/>
  <c r="AD71" i="1"/>
  <c r="AD70" i="1"/>
  <c r="AD69" i="1"/>
  <c r="AD68" i="1"/>
  <c r="AD67" i="1"/>
  <c r="AD66" i="1"/>
  <c r="AD65" i="1"/>
  <c r="AD64" i="1"/>
  <c r="AD63" i="1"/>
  <c r="AD62" i="1"/>
  <c r="AD61" i="1"/>
  <c r="AD60" i="1"/>
  <c r="AD59" i="1"/>
  <c r="AD58" i="1"/>
  <c r="AD57" i="1"/>
  <c r="AD56" i="1"/>
  <c r="AD55" i="1"/>
  <c r="AD54" i="1"/>
  <c r="AD53" i="1"/>
  <c r="AD52" i="1"/>
  <c r="AD51" i="1"/>
  <c r="AD50" i="1"/>
  <c r="AD49" i="1"/>
  <c r="AD48" i="1"/>
  <c r="AD47" i="1"/>
  <c r="AD46" i="1"/>
  <c r="AD45" i="1"/>
  <c r="AD44" i="1"/>
  <c r="AD43" i="1"/>
  <c r="AD42" i="1"/>
  <c r="AD41" i="1"/>
  <c r="AD40" i="1"/>
  <c r="AD39" i="1"/>
  <c r="AD36" i="1"/>
  <c r="AD33" i="1"/>
  <c r="AD32" i="1"/>
  <c r="AD30" i="1"/>
  <c r="AD28" i="1"/>
  <c r="AD27" i="1"/>
  <c r="AD26" i="1"/>
  <c r="AD25" i="1"/>
  <c r="AD24" i="1"/>
  <c r="AD23" i="1"/>
  <c r="AD22" i="1"/>
  <c r="AD21" i="1"/>
  <c r="AD19" i="1"/>
  <c r="AD18" i="1"/>
  <c r="AD17" i="1"/>
  <c r="AD16" i="1"/>
  <c r="AD15" i="1"/>
  <c r="AD14" i="1"/>
  <c r="AD13" i="1"/>
  <c r="AD12" i="1"/>
  <c r="AD11" i="1"/>
  <c r="AD10" i="1"/>
  <c r="AD9" i="1"/>
  <c r="X20" i="1" l="1"/>
  <c r="F8" i="1" l="1"/>
  <c r="AD8" i="1" l="1"/>
  <c r="X8" i="1"/>
  <c r="E17" i="1" l="1"/>
  <c r="W17" i="1" s="1"/>
  <c r="D17" i="1"/>
  <c r="V17" i="1" s="1"/>
  <c r="E80" i="1"/>
  <c r="W80" i="1" s="1"/>
  <c r="D80" i="1"/>
  <c r="V80" i="1" s="1"/>
  <c r="E78" i="1"/>
  <c r="AC78" i="1" s="1"/>
  <c r="D78" i="1"/>
  <c r="AB78" i="1" s="1"/>
  <c r="E76" i="1"/>
  <c r="W76" i="1" s="1"/>
  <c r="D76" i="1"/>
  <c r="AB76" i="1" s="1"/>
  <c r="E74" i="1"/>
  <c r="AC74" i="1" s="1"/>
  <c r="D74" i="1"/>
  <c r="V74" i="1" s="1"/>
  <c r="E65" i="1"/>
  <c r="AC65" i="1" s="1"/>
  <c r="D65" i="1"/>
  <c r="AB65" i="1" s="1"/>
  <c r="E55" i="1"/>
  <c r="W55" i="1" s="1"/>
  <c r="D55" i="1"/>
  <c r="V55" i="1" s="1"/>
  <c r="C80" i="1"/>
  <c r="AA80" i="1" s="1"/>
  <c r="C78" i="1"/>
  <c r="AA78" i="1" s="1"/>
  <c r="C76" i="1"/>
  <c r="AA76" i="1" s="1"/>
  <c r="C74" i="1"/>
  <c r="AA74" i="1" s="1"/>
  <c r="C65" i="1"/>
  <c r="U65" i="1" s="1"/>
  <c r="C55" i="1"/>
  <c r="AA55" i="1" s="1"/>
  <c r="E46" i="1"/>
  <c r="W46" i="1" s="1"/>
  <c r="D46" i="1"/>
  <c r="AB46" i="1" s="1"/>
  <c r="C46" i="1"/>
  <c r="U46" i="1" s="1"/>
  <c r="E39" i="1"/>
  <c r="D39" i="1"/>
  <c r="C39" i="1"/>
  <c r="U39" i="1" s="1"/>
  <c r="C17" i="1"/>
  <c r="U17" i="1" s="1"/>
  <c r="AC33" i="1"/>
  <c r="AB33" i="1"/>
  <c r="AC32" i="1"/>
  <c r="AB32" i="1"/>
  <c r="AC30" i="1"/>
  <c r="AB30" i="1"/>
  <c r="AC28" i="1"/>
  <c r="AB28" i="1"/>
  <c r="AC27" i="1"/>
  <c r="AB27" i="1"/>
  <c r="AC26" i="1"/>
  <c r="AB26" i="1"/>
  <c r="AC24" i="1"/>
  <c r="AB24" i="1"/>
  <c r="AC23" i="1"/>
  <c r="AB23" i="1"/>
  <c r="AC22" i="1"/>
  <c r="AB22" i="1"/>
  <c r="AC21" i="1"/>
  <c r="AB21" i="1"/>
  <c r="AC19" i="1"/>
  <c r="AB19" i="1"/>
  <c r="AC18" i="1"/>
  <c r="AB18" i="1"/>
  <c r="AC16" i="1"/>
  <c r="AB16" i="1"/>
  <c r="AC15" i="1"/>
  <c r="AB15" i="1"/>
  <c r="AC13" i="1"/>
  <c r="AB13" i="1"/>
  <c r="AC12" i="1"/>
  <c r="AB12" i="1"/>
  <c r="AC11" i="1"/>
  <c r="AB11" i="1"/>
  <c r="AC10" i="1"/>
  <c r="AB10" i="1"/>
  <c r="AA33" i="1"/>
  <c r="AA32" i="1"/>
  <c r="AA30" i="1"/>
  <c r="AA28" i="1"/>
  <c r="AA27" i="1"/>
  <c r="AA26" i="1"/>
  <c r="AA24" i="1"/>
  <c r="AA23" i="1"/>
  <c r="AA22" i="1"/>
  <c r="AA21" i="1"/>
  <c r="AA19" i="1"/>
  <c r="AA18" i="1"/>
  <c r="AA16" i="1"/>
  <c r="AA15" i="1"/>
  <c r="AA13" i="1"/>
  <c r="AA12" i="1"/>
  <c r="AA11" i="1"/>
  <c r="AA10" i="1"/>
  <c r="W33" i="1"/>
  <c r="V33" i="1"/>
  <c r="W32" i="1"/>
  <c r="V32" i="1"/>
  <c r="W30" i="1"/>
  <c r="V30" i="1"/>
  <c r="W28" i="1"/>
  <c r="V28" i="1"/>
  <c r="W27" i="1"/>
  <c r="V27" i="1"/>
  <c r="W26" i="1"/>
  <c r="V26" i="1"/>
  <c r="W24" i="1"/>
  <c r="V24" i="1"/>
  <c r="W23" i="1"/>
  <c r="V23" i="1"/>
  <c r="W22" i="1"/>
  <c r="V22" i="1"/>
  <c r="W21" i="1"/>
  <c r="V21" i="1"/>
  <c r="W19" i="1"/>
  <c r="V19" i="1"/>
  <c r="W18" i="1"/>
  <c r="V18" i="1"/>
  <c r="W16" i="1"/>
  <c r="V16" i="1"/>
  <c r="W15" i="1"/>
  <c r="V15" i="1"/>
  <c r="W13" i="1"/>
  <c r="V13" i="1"/>
  <c r="W12" i="1"/>
  <c r="V12" i="1"/>
  <c r="W11" i="1"/>
  <c r="V11" i="1"/>
  <c r="W10" i="1"/>
  <c r="V10" i="1"/>
  <c r="U32" i="1"/>
  <c r="U30" i="1"/>
  <c r="U28" i="1"/>
  <c r="U27" i="1"/>
  <c r="U26" i="1"/>
  <c r="U24" i="1"/>
  <c r="U23" i="1"/>
  <c r="U22" i="1"/>
  <c r="U21" i="1"/>
  <c r="U19" i="1"/>
  <c r="U18" i="1"/>
  <c r="U16" i="1"/>
  <c r="U15" i="1"/>
  <c r="U13" i="1"/>
  <c r="U12" i="1"/>
  <c r="U11" i="1"/>
  <c r="U10" i="1"/>
  <c r="F31" i="1"/>
  <c r="E31" i="1"/>
  <c r="AC31" i="1" s="1"/>
  <c r="D31" i="1"/>
  <c r="AB31" i="1" s="1"/>
  <c r="E25" i="1"/>
  <c r="AC25" i="1" s="1"/>
  <c r="D25" i="1"/>
  <c r="AB25" i="1" s="1"/>
  <c r="W20" i="1"/>
  <c r="V20" i="1"/>
  <c r="E14" i="1"/>
  <c r="AC14" i="1" s="1"/>
  <c r="D14" i="1"/>
  <c r="AB14" i="1" s="1"/>
  <c r="C31" i="1"/>
  <c r="U31" i="1" s="1"/>
  <c r="C25" i="1"/>
  <c r="U25" i="1" s="1"/>
  <c r="U20" i="1"/>
  <c r="C14" i="1"/>
  <c r="U14" i="1" s="1"/>
  <c r="E8" i="1"/>
  <c r="C8" i="1"/>
  <c r="D8" i="1"/>
  <c r="D35" i="1" l="1"/>
  <c r="AD31" i="1"/>
  <c r="X31" i="1"/>
  <c r="F35" i="1"/>
  <c r="X35" i="1" s="1"/>
  <c r="E35" i="1"/>
  <c r="U8" i="1"/>
  <c r="C35" i="1"/>
  <c r="U55" i="1"/>
  <c r="AB74" i="1"/>
  <c r="AC17" i="1"/>
  <c r="D83" i="1"/>
  <c r="W74" i="1"/>
  <c r="AC80" i="1"/>
  <c r="U80" i="1"/>
  <c r="V78" i="1"/>
  <c r="W78" i="1"/>
  <c r="E83" i="1"/>
  <c r="C83" i="1"/>
  <c r="V46" i="1"/>
  <c r="AB80" i="1"/>
  <c r="AC46" i="1"/>
  <c r="V39" i="1"/>
  <c r="AA39" i="1"/>
  <c r="V65" i="1"/>
  <c r="AB17" i="1"/>
  <c r="W39" i="1"/>
  <c r="AA46" i="1"/>
  <c r="AB39" i="1"/>
  <c r="W65" i="1"/>
  <c r="U78" i="1"/>
  <c r="AC55" i="1"/>
  <c r="AC39" i="1"/>
  <c r="AC76" i="1"/>
  <c r="V76" i="1"/>
  <c r="AB55" i="1"/>
  <c r="U76" i="1"/>
  <c r="U74" i="1"/>
  <c r="AA65" i="1"/>
  <c r="AB20" i="1"/>
  <c r="AA17" i="1"/>
  <c r="AA14" i="1"/>
  <c r="AA31" i="1"/>
  <c r="AC20" i="1"/>
  <c r="V14" i="1"/>
  <c r="V31" i="1"/>
  <c r="V8" i="1"/>
  <c r="W14" i="1"/>
  <c r="V25" i="1"/>
  <c r="W31" i="1"/>
  <c r="AA8" i="1"/>
  <c r="AA25" i="1"/>
  <c r="AB8" i="1"/>
  <c r="W8" i="1"/>
  <c r="W25" i="1"/>
  <c r="AC8" i="1"/>
  <c r="AA20" i="1"/>
  <c r="AD35" i="1" l="1"/>
  <c r="AC81" i="1"/>
  <c r="AB81" i="1"/>
  <c r="AA81" i="1"/>
  <c r="AC79" i="1"/>
  <c r="AB79" i="1"/>
  <c r="AA79" i="1"/>
  <c r="AC77" i="1"/>
  <c r="AB77" i="1"/>
  <c r="AA77" i="1"/>
  <c r="AC75" i="1"/>
  <c r="AB75" i="1"/>
  <c r="AA75" i="1"/>
  <c r="AC73" i="1"/>
  <c r="AB73" i="1"/>
  <c r="AA73" i="1"/>
  <c r="AC72" i="1"/>
  <c r="AB72" i="1"/>
  <c r="AA72" i="1"/>
  <c r="AC71" i="1"/>
  <c r="AB71" i="1"/>
  <c r="AA71" i="1"/>
  <c r="AC70" i="1"/>
  <c r="AB70" i="1"/>
  <c r="AA70" i="1"/>
  <c r="AC69" i="1"/>
  <c r="AB69" i="1"/>
  <c r="AA69" i="1"/>
  <c r="AC68" i="1"/>
  <c r="AB68" i="1"/>
  <c r="AA68" i="1"/>
  <c r="AC67" i="1"/>
  <c r="AB67" i="1"/>
  <c r="AA67" i="1"/>
  <c r="AC66" i="1"/>
  <c r="AB66" i="1"/>
  <c r="AA66" i="1"/>
  <c r="AC64" i="1"/>
  <c r="AB64" i="1"/>
  <c r="AA64" i="1"/>
  <c r="AC63" i="1"/>
  <c r="AB63" i="1"/>
  <c r="AA63" i="1"/>
  <c r="AC62" i="1"/>
  <c r="AB62" i="1"/>
  <c r="AA62" i="1"/>
  <c r="AC61" i="1"/>
  <c r="AB61" i="1"/>
  <c r="AA61" i="1"/>
  <c r="AC60" i="1"/>
  <c r="AB60" i="1"/>
  <c r="AA60" i="1"/>
  <c r="AC59" i="1"/>
  <c r="AB59" i="1"/>
  <c r="AA59" i="1"/>
  <c r="AC58" i="1"/>
  <c r="AB58" i="1"/>
  <c r="AA58" i="1"/>
  <c r="AC57" i="1"/>
  <c r="AB57" i="1"/>
  <c r="AA57" i="1"/>
  <c r="AC56" i="1"/>
  <c r="AB56" i="1"/>
  <c r="AA56" i="1"/>
  <c r="AC54" i="1"/>
  <c r="AB54" i="1"/>
  <c r="AA54" i="1"/>
  <c r="AC53" i="1"/>
  <c r="AB53" i="1"/>
  <c r="AA53" i="1"/>
  <c r="AC52" i="1"/>
  <c r="AB52" i="1"/>
  <c r="AA52" i="1"/>
  <c r="AC51" i="1"/>
  <c r="AB51" i="1"/>
  <c r="AA51" i="1"/>
  <c r="AC50" i="1"/>
  <c r="AB50" i="1"/>
  <c r="AA50" i="1"/>
  <c r="AC49" i="1"/>
  <c r="AB49" i="1"/>
  <c r="AA49" i="1"/>
  <c r="AC48" i="1"/>
  <c r="AB48" i="1"/>
  <c r="AA48" i="1"/>
  <c r="AC47" i="1"/>
  <c r="AB47" i="1"/>
  <c r="AA47" i="1"/>
  <c r="AC45" i="1"/>
  <c r="AB45" i="1"/>
  <c r="AA45" i="1"/>
  <c r="AC44" i="1"/>
  <c r="AB44" i="1"/>
  <c r="AA44" i="1"/>
  <c r="AC43" i="1"/>
  <c r="AB43" i="1"/>
  <c r="AA43" i="1"/>
  <c r="AC42" i="1"/>
  <c r="AB42" i="1"/>
  <c r="AA42" i="1"/>
  <c r="AC41" i="1"/>
  <c r="AB41" i="1"/>
  <c r="AA41" i="1"/>
  <c r="AC40" i="1"/>
  <c r="AB40" i="1"/>
  <c r="AA40" i="1"/>
  <c r="AC35" i="1"/>
  <c r="AC9" i="1"/>
  <c r="V81" i="1" l="1"/>
  <c r="U81" i="1"/>
  <c r="V79" i="1"/>
  <c r="U79" i="1"/>
  <c r="V77" i="1"/>
  <c r="U77" i="1"/>
  <c r="V75" i="1"/>
  <c r="U75" i="1"/>
  <c r="W81" i="1"/>
  <c r="W79" i="1"/>
  <c r="W77" i="1"/>
  <c r="W75" i="1"/>
  <c r="W73" i="1"/>
  <c r="W72" i="1"/>
  <c r="W71" i="1"/>
  <c r="W70" i="1"/>
  <c r="W69" i="1"/>
  <c r="W68" i="1"/>
  <c r="W67" i="1"/>
  <c r="W66" i="1"/>
  <c r="W64" i="1"/>
  <c r="W63" i="1"/>
  <c r="W62" i="1"/>
  <c r="W61" i="1"/>
  <c r="W60" i="1"/>
  <c r="W59" i="1"/>
  <c r="W58" i="1"/>
  <c r="W57" i="1"/>
  <c r="W56" i="1"/>
  <c r="W54" i="1"/>
  <c r="W53" i="1"/>
  <c r="W52" i="1"/>
  <c r="W51" i="1"/>
  <c r="W50" i="1"/>
  <c r="W49" i="1"/>
  <c r="W48" i="1"/>
  <c r="W47" i="1"/>
  <c r="W45" i="1"/>
  <c r="W44" i="1"/>
  <c r="W43" i="1"/>
  <c r="W42" i="1"/>
  <c r="W41" i="1"/>
  <c r="W40" i="1"/>
  <c r="W35" i="1"/>
  <c r="W9" i="1"/>
  <c r="E85" i="1" l="1"/>
  <c r="AC83" i="1"/>
  <c r="W83" i="1"/>
  <c r="AB9" i="1"/>
  <c r="AA9" i="1"/>
  <c r="W85" i="1" l="1"/>
  <c r="AC85" i="1"/>
  <c r="F76" i="1" l="1"/>
  <c r="X76" i="1" s="1"/>
  <c r="F78" i="1"/>
  <c r="X78" i="1" s="1"/>
  <c r="AD78" i="1" l="1"/>
  <c r="AD76" i="1"/>
  <c r="F83" i="1"/>
  <c r="AV66" i="2"/>
  <c r="AV67" i="2"/>
  <c r="AV68" i="2"/>
  <c r="AV69" i="2"/>
  <c r="AV70" i="2"/>
  <c r="AV71" i="2"/>
  <c r="AV72" i="2"/>
  <c r="AV73" i="2"/>
  <c r="AV74" i="2"/>
  <c r="AV75" i="2"/>
  <c r="AV76" i="2"/>
  <c r="AV77" i="2"/>
  <c r="AV78" i="2"/>
  <c r="AV79" i="2"/>
  <c r="AV80" i="2"/>
  <c r="AV81" i="2"/>
  <c r="AV65" i="2"/>
  <c r="AV82" i="2"/>
  <c r="AV83" i="2"/>
  <c r="AN73" i="2"/>
  <c r="AN74" i="2"/>
  <c r="AN75" i="2"/>
  <c r="AN76" i="2"/>
  <c r="AN77" i="2"/>
  <c r="AN78" i="2"/>
  <c r="AN79" i="2"/>
  <c r="AN80" i="2"/>
  <c r="AN81" i="2"/>
  <c r="AN82" i="2"/>
  <c r="AN142" i="2"/>
  <c r="AN141" i="2"/>
  <c r="AN140" i="2"/>
  <c r="AN139" i="2"/>
  <c r="AN138" i="2"/>
  <c r="AN137" i="2"/>
  <c r="AN136" i="2"/>
  <c r="AN135" i="2"/>
  <c r="AN134" i="2"/>
  <c r="AN133" i="2"/>
  <c r="AN132" i="2"/>
  <c r="AN131" i="2"/>
  <c r="AN130" i="2"/>
  <c r="AN129" i="2"/>
  <c r="AN128" i="2"/>
  <c r="AN127" i="2"/>
  <c r="AN126" i="2"/>
  <c r="AN125" i="2"/>
  <c r="AN124" i="2"/>
  <c r="AN123" i="2"/>
  <c r="AN122" i="2"/>
  <c r="AN121" i="2"/>
  <c r="AN120" i="2"/>
  <c r="AN119" i="2"/>
  <c r="AN118" i="2"/>
  <c r="AN117" i="2"/>
  <c r="AN116" i="2"/>
  <c r="AN115" i="2"/>
  <c r="AN114" i="2"/>
  <c r="AN113" i="2"/>
  <c r="AN112" i="2"/>
  <c r="AN111" i="2"/>
  <c r="AN110" i="2"/>
  <c r="AN109" i="2"/>
  <c r="AN108" i="2"/>
  <c r="AN107" i="2"/>
  <c r="AN106" i="2"/>
  <c r="AN105" i="2"/>
  <c r="AN104" i="2"/>
  <c r="AN103" i="2"/>
  <c r="AN102" i="2"/>
  <c r="AN101" i="2"/>
  <c r="AN100" i="2"/>
  <c r="AN99" i="2"/>
  <c r="AN98" i="2"/>
  <c r="AN97" i="2"/>
  <c r="AN96" i="2"/>
  <c r="AN95" i="2"/>
  <c r="AN94" i="2"/>
  <c r="AN93" i="2"/>
  <c r="AN92" i="2"/>
  <c r="AN91" i="2"/>
  <c r="AN90" i="2"/>
  <c r="AN89" i="2"/>
  <c r="AN88" i="2"/>
  <c r="AN87" i="2"/>
  <c r="AN86" i="2"/>
  <c r="AN85" i="2"/>
  <c r="AN84" i="2"/>
  <c r="AN83" i="2"/>
  <c r="AN72" i="2"/>
  <c r="AN71" i="2"/>
  <c r="AN70" i="2"/>
  <c r="AN69" i="2"/>
  <c r="AN68" i="2"/>
  <c r="AN67" i="2"/>
  <c r="AN66" i="2"/>
  <c r="AN65" i="2"/>
  <c r="AN64" i="2"/>
  <c r="AN63" i="2"/>
  <c r="AN62" i="2"/>
  <c r="AN61" i="2"/>
  <c r="AN60" i="2"/>
  <c r="AN59" i="2"/>
  <c r="AN58" i="2"/>
  <c r="AN57" i="2"/>
  <c r="AN56" i="2"/>
  <c r="AN55" i="2"/>
  <c r="AN54" i="2"/>
  <c r="AN53" i="2"/>
  <c r="AN52" i="2"/>
  <c r="AN51" i="2"/>
  <c r="AN50" i="2"/>
  <c r="AN49" i="2"/>
  <c r="AN48" i="2"/>
  <c r="AN47" i="2"/>
  <c r="AN46" i="2"/>
  <c r="AN45" i="2"/>
  <c r="AN44" i="2"/>
  <c r="AN43" i="2"/>
  <c r="AN42" i="2"/>
  <c r="AN41" i="2"/>
  <c r="AN40" i="2"/>
  <c r="AN39" i="2"/>
  <c r="AN38" i="2"/>
  <c r="AN37" i="2"/>
  <c r="AN36" i="2"/>
  <c r="AN35" i="2"/>
  <c r="AN34" i="2"/>
  <c r="AN33" i="2"/>
  <c r="AN32" i="2"/>
  <c r="AN31" i="2"/>
  <c r="AN30" i="2"/>
  <c r="AN29" i="2"/>
  <c r="AN28" i="2"/>
  <c r="AN27" i="2"/>
  <c r="AN26" i="2"/>
  <c r="AN25" i="2"/>
  <c r="AN24" i="2"/>
  <c r="AN23" i="2"/>
  <c r="AN22" i="2"/>
  <c r="AN21" i="2"/>
  <c r="AN20" i="2"/>
  <c r="AN19" i="2"/>
  <c r="AN18" i="2"/>
  <c r="AN17" i="2"/>
  <c r="AN16" i="2"/>
  <c r="AN15" i="2"/>
  <c r="AN14" i="2"/>
  <c r="AN13" i="2"/>
  <c r="AN12" i="2"/>
  <c r="AN11" i="2"/>
  <c r="AN10" i="2"/>
  <c r="AN9" i="2"/>
  <c r="AF142" i="2"/>
  <c r="AF141" i="2"/>
  <c r="AF140" i="2"/>
  <c r="AF139" i="2"/>
  <c r="AF138" i="2"/>
  <c r="AF137" i="2"/>
  <c r="AF136" i="2"/>
  <c r="AF135" i="2"/>
  <c r="AF134" i="2"/>
  <c r="AF133" i="2"/>
  <c r="AF132" i="2"/>
  <c r="AF131" i="2"/>
  <c r="AF130" i="2"/>
  <c r="AF129" i="2"/>
  <c r="AF128" i="2"/>
  <c r="AF127" i="2"/>
  <c r="AF126" i="2"/>
  <c r="AF125" i="2"/>
  <c r="AF124" i="2"/>
  <c r="AF123" i="2"/>
  <c r="AF122" i="2"/>
  <c r="AF121" i="2"/>
  <c r="AF120" i="2"/>
  <c r="AF119" i="2"/>
  <c r="AF118" i="2"/>
  <c r="AF117" i="2"/>
  <c r="AF116" i="2"/>
  <c r="AF115" i="2"/>
  <c r="AF114" i="2"/>
  <c r="AF113" i="2"/>
  <c r="AF112" i="2"/>
  <c r="AF111" i="2"/>
  <c r="AF110" i="2"/>
  <c r="AF109" i="2"/>
  <c r="AF108" i="2"/>
  <c r="AF107" i="2"/>
  <c r="AF106" i="2"/>
  <c r="AF105" i="2"/>
  <c r="AF104" i="2"/>
  <c r="AF103" i="2"/>
  <c r="AF102" i="2"/>
  <c r="AF101" i="2"/>
  <c r="AF100" i="2"/>
  <c r="AF99" i="2"/>
  <c r="AF98" i="2"/>
  <c r="AF97" i="2"/>
  <c r="AF96" i="2"/>
  <c r="AF95" i="2"/>
  <c r="AF94" i="2"/>
  <c r="AF93" i="2"/>
  <c r="AF92" i="2"/>
  <c r="AF91" i="2"/>
  <c r="AF90" i="2"/>
  <c r="AF89" i="2"/>
  <c r="AF88" i="2"/>
  <c r="AF87" i="2"/>
  <c r="AF86" i="2"/>
  <c r="AF85" i="2"/>
  <c r="AF84" i="2"/>
  <c r="AF83" i="2"/>
  <c r="AF82" i="2"/>
  <c r="AF81" i="2"/>
  <c r="AF80" i="2"/>
  <c r="AF79" i="2"/>
  <c r="AF78" i="2"/>
  <c r="AF77" i="2"/>
  <c r="AF76" i="2"/>
  <c r="AF75" i="2"/>
  <c r="AF74" i="2"/>
  <c r="AF73" i="2"/>
  <c r="AF72" i="2"/>
  <c r="AF71" i="2"/>
  <c r="AF70" i="2"/>
  <c r="AF69" i="2"/>
  <c r="AF68" i="2"/>
  <c r="AF67" i="2"/>
  <c r="AF66" i="2"/>
  <c r="AF65" i="2"/>
  <c r="AF64" i="2"/>
  <c r="AF63" i="2"/>
  <c r="AF62" i="2"/>
  <c r="AF61" i="2"/>
  <c r="AF60" i="2"/>
  <c r="AF59" i="2"/>
  <c r="AF58" i="2"/>
  <c r="AF57" i="2"/>
  <c r="AF56" i="2"/>
  <c r="AF55" i="2"/>
  <c r="AF54" i="2"/>
  <c r="AF53" i="2"/>
  <c r="AF52" i="2"/>
  <c r="AF51" i="2"/>
  <c r="AF50" i="2"/>
  <c r="AF49" i="2"/>
  <c r="AF48" i="2"/>
  <c r="AF47" i="2"/>
  <c r="AF46" i="2"/>
  <c r="AF45" i="2"/>
  <c r="AF44" i="2"/>
  <c r="AF43" i="2"/>
  <c r="AF42" i="2"/>
  <c r="AF41" i="2"/>
  <c r="AF40" i="2"/>
  <c r="AF39" i="2"/>
  <c r="AF38" i="2"/>
  <c r="AF37" i="2"/>
  <c r="AF36" i="2"/>
  <c r="AF35" i="2"/>
  <c r="AF34" i="2"/>
  <c r="AF33" i="2"/>
  <c r="AF32" i="2"/>
  <c r="AF31" i="2"/>
  <c r="AF30" i="2"/>
  <c r="AF29" i="2"/>
  <c r="AF28" i="2"/>
  <c r="AF27" i="2"/>
  <c r="AF26" i="2"/>
  <c r="AF25" i="2"/>
  <c r="AF24" i="2"/>
  <c r="AF23" i="2"/>
  <c r="AF22" i="2"/>
  <c r="AF21" i="2"/>
  <c r="AF20" i="2"/>
  <c r="AF19" i="2"/>
  <c r="AF18" i="2"/>
  <c r="AF17" i="2"/>
  <c r="AF16" i="2"/>
  <c r="AF15" i="2"/>
  <c r="AF14" i="2"/>
  <c r="AF13" i="2"/>
  <c r="AF12" i="2"/>
  <c r="AF11" i="2"/>
  <c r="AF10" i="2"/>
  <c r="AF9" i="2"/>
  <c r="X114" i="2"/>
  <c r="X115" i="2"/>
  <c r="X116" i="2"/>
  <c r="X117" i="2"/>
  <c r="X118" i="2"/>
  <c r="X119" i="2"/>
  <c r="X120" i="2"/>
  <c r="X121" i="2"/>
  <c r="X122" i="2"/>
  <c r="X123" i="2"/>
  <c r="X124" i="2"/>
  <c r="X125" i="2"/>
  <c r="X126" i="2"/>
  <c r="X127" i="2"/>
  <c r="X128" i="2"/>
  <c r="X129" i="2"/>
  <c r="X130" i="2"/>
  <c r="X131" i="2"/>
  <c r="X132" i="2"/>
  <c r="X133" i="2"/>
  <c r="X134" i="2"/>
  <c r="X135" i="2"/>
  <c r="X136" i="2"/>
  <c r="X137" i="2"/>
  <c r="X138" i="2"/>
  <c r="X139" i="2"/>
  <c r="X140" i="2"/>
  <c r="X141" i="2"/>
  <c r="X142" i="2"/>
  <c r="X84" i="2"/>
  <c r="X85" i="2"/>
  <c r="X86" i="2"/>
  <c r="X87" i="2"/>
  <c r="X88" i="2"/>
  <c r="X89" i="2"/>
  <c r="X90" i="2"/>
  <c r="X91" i="2"/>
  <c r="X92" i="2"/>
  <c r="X93" i="2"/>
  <c r="X94" i="2"/>
  <c r="X95" i="2"/>
  <c r="X96" i="2"/>
  <c r="X97" i="2"/>
  <c r="X98" i="2"/>
  <c r="X99" i="2"/>
  <c r="X100" i="2"/>
  <c r="X101" i="2"/>
  <c r="X102" i="2"/>
  <c r="X103" i="2"/>
  <c r="X104" i="2"/>
  <c r="X105" i="2"/>
  <c r="X106" i="2"/>
  <c r="X107" i="2"/>
  <c r="X108" i="2"/>
  <c r="X109" i="2"/>
  <c r="X110" i="2"/>
  <c r="X111" i="2"/>
  <c r="X112" i="2"/>
  <c r="X113" i="2"/>
  <c r="X83" i="2"/>
  <c r="X66" i="2"/>
  <c r="X67" i="2"/>
  <c r="X68" i="2"/>
  <c r="X69" i="2"/>
  <c r="X70" i="2"/>
  <c r="X71" i="2"/>
  <c r="X72" i="2"/>
  <c r="X73" i="2"/>
  <c r="X74" i="2"/>
  <c r="X75" i="2"/>
  <c r="X76" i="2"/>
  <c r="X77" i="2"/>
  <c r="X78" i="2"/>
  <c r="X79" i="2"/>
  <c r="X80" i="2"/>
  <c r="X81" i="2"/>
  <c r="X82" i="2"/>
  <c r="X65" i="2"/>
  <c r="H73" i="2"/>
  <c r="H74" i="2"/>
  <c r="H75" i="2"/>
  <c r="H76" i="2"/>
  <c r="H77" i="2"/>
  <c r="H78" i="2"/>
  <c r="H79" i="2"/>
  <c r="H80" i="2"/>
  <c r="H70" i="2"/>
  <c r="H71" i="2"/>
  <c r="H72" i="2"/>
  <c r="AV62" i="2"/>
  <c r="AV63" i="2"/>
  <c r="H69" i="2"/>
  <c r="H68" i="2"/>
  <c r="H67" i="2"/>
  <c r="H66" i="2"/>
  <c r="H65" i="2"/>
  <c r="X64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83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42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9" i="2"/>
  <c r="AV142" i="2"/>
  <c r="AV141" i="2"/>
  <c r="AV140" i="2"/>
  <c r="AV139" i="2"/>
  <c r="AV138" i="2"/>
  <c r="AV137" i="2"/>
  <c r="AV136" i="2"/>
  <c r="AV135" i="2"/>
  <c r="AV134" i="2"/>
  <c r="AV133" i="2"/>
  <c r="AV132" i="2"/>
  <c r="AV131" i="2"/>
  <c r="AV130" i="2"/>
  <c r="AV129" i="2"/>
  <c r="AV128" i="2"/>
  <c r="AV127" i="2"/>
  <c r="AV126" i="2"/>
  <c r="AV125" i="2"/>
  <c r="AV124" i="2"/>
  <c r="AV123" i="2"/>
  <c r="AV122" i="2"/>
  <c r="AV121" i="2"/>
  <c r="AV120" i="2"/>
  <c r="AV119" i="2"/>
  <c r="AV118" i="2"/>
  <c r="AV117" i="2"/>
  <c r="AV116" i="2"/>
  <c r="AV115" i="2"/>
  <c r="AV114" i="2"/>
  <c r="AV113" i="2"/>
  <c r="AV112" i="2"/>
  <c r="AV111" i="2"/>
  <c r="AV110" i="2"/>
  <c r="AV109" i="2"/>
  <c r="AV108" i="2"/>
  <c r="AV107" i="2"/>
  <c r="AV106" i="2"/>
  <c r="AV105" i="2"/>
  <c r="AV104" i="2"/>
  <c r="AV103" i="2"/>
  <c r="AV102" i="2"/>
  <c r="AV101" i="2"/>
  <c r="AV100" i="2"/>
  <c r="AV99" i="2"/>
  <c r="AV98" i="2"/>
  <c r="AV97" i="2"/>
  <c r="AV96" i="2"/>
  <c r="AV95" i="2"/>
  <c r="AV94" i="2"/>
  <c r="AV93" i="2"/>
  <c r="AV92" i="2"/>
  <c r="AV91" i="2"/>
  <c r="AV90" i="2"/>
  <c r="AV89" i="2"/>
  <c r="AV88" i="2"/>
  <c r="AV87" i="2"/>
  <c r="AV86" i="2"/>
  <c r="AV85" i="2"/>
  <c r="AV84" i="2"/>
  <c r="AV61" i="2"/>
  <c r="AV60" i="2"/>
  <c r="AV59" i="2"/>
  <c r="AV58" i="2"/>
  <c r="AV57" i="2"/>
  <c r="AV56" i="2"/>
  <c r="AV55" i="2"/>
  <c r="AV54" i="2"/>
  <c r="AV53" i="2"/>
  <c r="AV52" i="2"/>
  <c r="AV51" i="2"/>
  <c r="AV50" i="2"/>
  <c r="AV49" i="2"/>
  <c r="AV48" i="2"/>
  <c r="AV47" i="2"/>
  <c r="AV46" i="2"/>
  <c r="AV45" i="2"/>
  <c r="AV44" i="2"/>
  <c r="AV43" i="2"/>
  <c r="AV42" i="2"/>
  <c r="AV41" i="2"/>
  <c r="AV40" i="2"/>
  <c r="AV39" i="2"/>
  <c r="AV38" i="2"/>
  <c r="AV37" i="2"/>
  <c r="AV36" i="2"/>
  <c r="AV35" i="2"/>
  <c r="AV34" i="2"/>
  <c r="AV33" i="2"/>
  <c r="AV32" i="2"/>
  <c r="AV31" i="2"/>
  <c r="AV30" i="2"/>
  <c r="AV29" i="2"/>
  <c r="AV28" i="2"/>
  <c r="AV27" i="2"/>
  <c r="AV26" i="2"/>
  <c r="AV25" i="2"/>
  <c r="AV24" i="2"/>
  <c r="AV23" i="2"/>
  <c r="AV22" i="2"/>
  <c r="AV21" i="2"/>
  <c r="AV20" i="2"/>
  <c r="AV19" i="2"/>
  <c r="AV18" i="2"/>
  <c r="AV17" i="2"/>
  <c r="AV16" i="2"/>
  <c r="AV15" i="2"/>
  <c r="AV14" i="2"/>
  <c r="AV13" i="2"/>
  <c r="AV12" i="2"/>
  <c r="AV11" i="2"/>
  <c r="AV10" i="2"/>
  <c r="AV9" i="2"/>
  <c r="X10" i="2"/>
  <c r="X11" i="2"/>
  <c r="X12" i="2"/>
  <c r="X13" i="2"/>
  <c r="X14" i="2"/>
  <c r="X15" i="2"/>
  <c r="X16" i="2"/>
  <c r="X17" i="2"/>
  <c r="X18" i="2"/>
  <c r="X19" i="2"/>
  <c r="X20" i="2"/>
  <c r="X21" i="2"/>
  <c r="X22" i="2"/>
  <c r="X23" i="2"/>
  <c r="X24" i="2"/>
  <c r="X25" i="2"/>
  <c r="X26" i="2"/>
  <c r="X27" i="2"/>
  <c r="X28" i="2"/>
  <c r="X29" i="2"/>
  <c r="X30" i="2"/>
  <c r="X31" i="2"/>
  <c r="X32" i="2"/>
  <c r="X33" i="2"/>
  <c r="X34" i="2"/>
  <c r="X35" i="2"/>
  <c r="X36" i="2"/>
  <c r="X37" i="2"/>
  <c r="X38" i="2"/>
  <c r="X39" i="2"/>
  <c r="X40" i="2"/>
  <c r="X41" i="2"/>
  <c r="X42" i="2"/>
  <c r="X43" i="2"/>
  <c r="X44" i="2"/>
  <c r="X45" i="2"/>
  <c r="X46" i="2"/>
  <c r="X47" i="2"/>
  <c r="X48" i="2"/>
  <c r="X49" i="2"/>
  <c r="X50" i="2"/>
  <c r="X51" i="2"/>
  <c r="X52" i="2"/>
  <c r="X53" i="2"/>
  <c r="X54" i="2"/>
  <c r="X55" i="2"/>
  <c r="X56" i="2"/>
  <c r="X57" i="2"/>
  <c r="X58" i="2"/>
  <c r="X59" i="2"/>
  <c r="X60" i="2"/>
  <c r="X61" i="2"/>
  <c r="X62" i="2"/>
  <c r="X63" i="2"/>
  <c r="X9" i="2"/>
  <c r="AD83" i="1" l="1"/>
  <c r="X83" i="1"/>
  <c r="K145" i="2"/>
  <c r="L145" i="2"/>
  <c r="M145" i="2"/>
  <c r="N145" i="2"/>
  <c r="O145" i="2"/>
  <c r="J145" i="2"/>
  <c r="AB83" i="1" l="1"/>
  <c r="V73" i="1"/>
  <c r="U73" i="1"/>
  <c r="V72" i="1"/>
  <c r="U72" i="1"/>
  <c r="V71" i="1"/>
  <c r="U71" i="1"/>
  <c r="V70" i="1"/>
  <c r="U70" i="1"/>
  <c r="V69" i="1"/>
  <c r="U69" i="1"/>
  <c r="V68" i="1"/>
  <c r="U68" i="1"/>
  <c r="V67" i="1"/>
  <c r="U67" i="1"/>
  <c r="V66" i="1"/>
  <c r="U66" i="1"/>
  <c r="V64" i="1"/>
  <c r="U64" i="1"/>
  <c r="V63" i="1"/>
  <c r="U63" i="1"/>
  <c r="V62" i="1"/>
  <c r="U62" i="1"/>
  <c r="V61" i="1"/>
  <c r="U61" i="1"/>
  <c r="V60" i="1"/>
  <c r="U60" i="1"/>
  <c r="V59" i="1"/>
  <c r="U59" i="1"/>
  <c r="V58" i="1"/>
  <c r="U58" i="1"/>
  <c r="V57" i="1"/>
  <c r="U57" i="1"/>
  <c r="V56" i="1"/>
  <c r="U56" i="1"/>
  <c r="V54" i="1"/>
  <c r="U54" i="1"/>
  <c r="V53" i="1"/>
  <c r="U53" i="1"/>
  <c r="V52" i="1"/>
  <c r="U52" i="1"/>
  <c r="V51" i="1"/>
  <c r="U51" i="1"/>
  <c r="V50" i="1"/>
  <c r="U50" i="1"/>
  <c r="V49" i="1"/>
  <c r="U49" i="1"/>
  <c r="V48" i="1"/>
  <c r="U48" i="1"/>
  <c r="V47" i="1"/>
  <c r="U47" i="1"/>
  <c r="V45" i="1"/>
  <c r="U45" i="1"/>
  <c r="V44" i="1"/>
  <c r="U44" i="1"/>
  <c r="V43" i="1"/>
  <c r="U43" i="1"/>
  <c r="V42" i="1"/>
  <c r="U42" i="1"/>
  <c r="V41" i="1"/>
  <c r="U41" i="1"/>
  <c r="V40" i="1"/>
  <c r="U40" i="1"/>
  <c r="V9" i="1"/>
  <c r="U9" i="1"/>
  <c r="G145" i="2"/>
  <c r="F145" i="2"/>
  <c r="E145" i="2"/>
  <c r="D145" i="2"/>
  <c r="C145" i="2"/>
  <c r="B145" i="2"/>
  <c r="AU144" i="2"/>
  <c r="AS144" i="2"/>
  <c r="AQ144" i="2"/>
  <c r="AM144" i="2"/>
  <c r="AK144" i="2"/>
  <c r="AI144" i="2"/>
  <c r="AE145" i="2"/>
  <c r="AC145" i="2"/>
  <c r="AA145" i="2"/>
  <c r="W144" i="2"/>
  <c r="U144" i="2"/>
  <c r="S144" i="2"/>
  <c r="AT143" i="2"/>
  <c r="AR143" i="2"/>
  <c r="AP143" i="2"/>
  <c r="AL143" i="2"/>
  <c r="AJ143" i="2"/>
  <c r="AH143" i="2"/>
  <c r="AD144" i="2"/>
  <c r="AB144" i="2"/>
  <c r="Z144" i="2"/>
  <c r="V143" i="2"/>
  <c r="T143" i="2"/>
  <c r="R143" i="2"/>
  <c r="V83" i="1" l="1"/>
  <c r="AB35" i="1" l="1"/>
  <c r="AA83" i="1"/>
  <c r="AA35" i="1"/>
  <c r="U35" i="1" l="1"/>
  <c r="U83" i="1"/>
  <c r="D85" i="1"/>
  <c r="AB85" i="1" s="1"/>
  <c r="V35" i="1"/>
  <c r="C85" i="1"/>
  <c r="AA85" i="1" s="1"/>
  <c r="F85" i="1" l="1"/>
  <c r="V85" i="1"/>
  <c r="U85" i="1"/>
  <c r="AD85" i="1" l="1"/>
  <c r="X85" i="1"/>
</calcChain>
</file>

<file path=xl/sharedStrings.xml><?xml version="1.0" encoding="utf-8"?>
<sst xmlns="http://schemas.openxmlformats.org/spreadsheetml/2006/main" count="1018" uniqueCount="277">
  <si>
    <t>CONSEJO CIUDADANO DE VIGILANCIA Y TRANSPARENCIA</t>
  </si>
  <si>
    <t>MUNICIPIO DE AHOME</t>
  </si>
  <si>
    <t>Cierre</t>
  </si>
  <si>
    <t>ESTADO DE INGRESOS Y EGRESOS COMPARADO</t>
  </si>
  <si>
    <t>Fuente: página Web del Ayuntamiento de Ahome</t>
  </si>
  <si>
    <t>INGRESOS:</t>
  </si>
  <si>
    <t>4111 IMPUESTOS SOBRE LOS INGRESOS</t>
  </si>
  <si>
    <t>4112 IMPUESTOS SOBRE EL PATRIMONIO</t>
  </si>
  <si>
    <t>4117 ACCESORIOS DE IMPUESTOS</t>
  </si>
  <si>
    <t>4119 OTROS IMPUESTOS</t>
  </si>
  <si>
    <t>4141 DERECHOS POR EL USO, GOCE, APROVECHAMIENTO 0 EXPLOTACION DE BIENES DE DOMINIO PUBLICO</t>
  </si>
  <si>
    <t>4143 DERECHOS POR PRESTACION DE SERVICIOS</t>
  </si>
  <si>
    <t>4159 OTROS PRODUCTOS QUE GENERAN INGRESOS CORRIENTES</t>
  </si>
  <si>
    <t>4162 MULTAS</t>
  </si>
  <si>
    <t>4167APROVECHAMIENTOS POR APORTACIONES Y COOPERACIONES</t>
  </si>
  <si>
    <t>4169 OTROS APROVECHAMIENTOS</t>
  </si>
  <si>
    <t xml:space="preserve">4191 IMPUESTOS NO COMPRENDIDOS EN LAS FRACCIONES DE LA LEY DE INGRESOS CAUSADOS EN EJERCICIOS FISCALES ANTERIORES PENDIENTES DE LIQUIDACIÓN O PAGO </t>
  </si>
  <si>
    <t>4211 PARTICIPACIONES</t>
  </si>
  <si>
    <t>4212 APORTACIONES</t>
  </si>
  <si>
    <t>4213 CONVENIOS</t>
  </si>
  <si>
    <t>4223 SUBSIDIOS Y SUBVENCIONES</t>
  </si>
  <si>
    <t>4391 OTROS INGRESOS DE EJERCICIOS ANTERIORES</t>
  </si>
  <si>
    <t>4399 OTROS INGRESOS Y BENEFICIOS VARIOS</t>
  </si>
  <si>
    <t>SUMAN LOS INGRESOS</t>
  </si>
  <si>
    <t>GASTOS</t>
  </si>
  <si>
    <t>5111 REMUNERACIONES AL PERSONAL DE CARÁCTER PERMANENTE</t>
  </si>
  <si>
    <t>5112 REMUNERACIONES AL PERSONAL DE CARÁCTER TRANSITORIO</t>
  </si>
  <si>
    <t>5113 REMUNERACIONES ADICIONALES Y ESPECIALES</t>
  </si>
  <si>
    <t>5114 SEGURIDAD SOCIAL</t>
  </si>
  <si>
    <t>5115 OTRAS PRESTACIONES SOCIALES Y ECONOMICAS</t>
  </si>
  <si>
    <t>5116 PAGO DE ESTIMULOS A SERVIDORES PUBLICOS</t>
  </si>
  <si>
    <t>5121 MATERIALES DE ADMINISTRACION, EMISION DE DOCUMENTOS Y ARTICULOS OFICIALES</t>
  </si>
  <si>
    <t>5122 ALIMENTOS Y UTENSILIOS</t>
  </si>
  <si>
    <t>5124 MATERIALES Y ARTICULOS DE CONSTRUCCION Y DE REPARACION</t>
  </si>
  <si>
    <t>5125 PRODUCTOS QUIMICOS, FARMACEUTICOS Y DE LABORATORIO</t>
  </si>
  <si>
    <t>5126 COMBUSTIBLES, LUBRICANTES Y ADITIVOS</t>
  </si>
  <si>
    <t>5127 VESTUARIO, BLANCOS, PRENDAS DE PROTECCION Y ARTICULOS DEPORTIVOS</t>
  </si>
  <si>
    <t>5128 MATERIALES Y SUMNISTROS PARA SEGURIDAD</t>
  </si>
  <si>
    <t>5129 HERRAMIENTAS, REFACCIONES Y ACCESORIOS MENORES</t>
  </si>
  <si>
    <t>5131 SERVICIOS BASICOS</t>
  </si>
  <si>
    <t>5132 SERVICIOS DE ARRENDAMIENTO</t>
  </si>
  <si>
    <t>5133 SERVICIOS PROFESIONALES, CIENTIFICOS Y TECNICOS Y OTROS SERVICIOS</t>
  </si>
  <si>
    <t>5134 SERVICIOS FINANCIEROS, BANCARIOS Y COMERCIALES</t>
  </si>
  <si>
    <t>5135 SERVICIOS DE INSTALACION, REPARACION, MANTENIMIENTO Y CONSERVACION</t>
  </si>
  <si>
    <t>5136 SERVICIOS DE COMUNICACION SOCIAL Y PUBLICIDAD</t>
  </si>
  <si>
    <t>5137 SERVICIOS DE TRASLADO Y VIATICOS</t>
  </si>
  <si>
    <t>5138 SERVICIOS OFICIALES</t>
  </si>
  <si>
    <t>5139 OTROS SERVICIOS GENERALES</t>
  </si>
  <si>
    <t>5211 ASIGNACIONES AL SECTOR PUBLICO</t>
  </si>
  <si>
    <t>5221 TRANSFERENCIAS A ENTIDADES PARAESTATALES</t>
  </si>
  <si>
    <t>5231 SUBSIDIOS</t>
  </si>
  <si>
    <t>5241 AYUDAS SOCIALES A PERSONAS</t>
  </si>
  <si>
    <t xml:space="preserve">5242 BECAS </t>
  </si>
  <si>
    <t>5243 AYUDAS SOCIALES A INSTITUCIONES</t>
  </si>
  <si>
    <t>5244 AYUDAS SOCIALES POR DESASTRES NATURALES Y OTROS SINIESTROS</t>
  </si>
  <si>
    <t>5251 PENSIONES</t>
  </si>
  <si>
    <t>5411 INTERESES DE LA DEUDA PUBLICA INTERNA</t>
  </si>
  <si>
    <t>5591 GASTOS DE EJERCICIOS ANTERIORES</t>
  </si>
  <si>
    <t>5611 CONSTRUCCIÓN EN BIENES NO CAPITALIZABLE</t>
  </si>
  <si>
    <t>SUMAN LOS GASTOS</t>
  </si>
  <si>
    <t>4113 IMPUESTOS SOBRE LA PRODUCCION, EL CONSUMO Y LAS TRANSACCIONES</t>
  </si>
  <si>
    <t>4117ACCESORIOS DE IMPUESTOS</t>
  </si>
  <si>
    <t>4141 DERECHOS FOR EL USO, GOCE, APROVECHAMIENTO 0 EXPLOTACION DE BIENES DE DOMINIO PUBLICO</t>
  </si>
  <si>
    <t>4151 PRODUCTOS DERIVADOS DEL USO Y APROVECHAMIENTO DE BIENES NO SUJETOS A REGIMEN DE DOMINIO PUBLICO</t>
  </si>
  <si>
    <t>4161 MULTAS</t>
  </si>
  <si>
    <t>4167 APROVECHAMIENTOS POR APORTACIONES Y COOPERACIONES</t>
  </si>
  <si>
    <t>4212 APO RTAC I O N ES</t>
  </si>
  <si>
    <t>BALANZA DE COMPROBACION</t>
  </si>
  <si>
    <t>DEGOLLADO Y CUAUHTEMOC S/N, AHOME, SINALOA. MAH1701013CO</t>
  </si>
  <si>
    <t>DEGOLLADO Y CUAUHTEMOC SIN, AHOME, SINALOA. MAH1701013CO</t>
  </si>
  <si>
    <t>ENERO A MARZO DE 2015</t>
  </si>
  <si>
    <t>BALANZA DE COMPROBACIÓN A ENERO DE 2015</t>
  </si>
  <si>
    <t>BALANZA DE COMPROBACIÓN A FEBRERO  DE 2015</t>
  </si>
  <si>
    <t>BALANZA DE COMPROBACION A MARZO DE 2015</t>
  </si>
  <si>
    <t>BALANZA DE COMPROBACION A ABRIL DE 2015</t>
  </si>
  <si>
    <t>BALANZA DE COMPROBACION A MAYO DE 2015</t>
  </si>
  <si>
    <t>PÁGINA DEL AYUNTAMIENTO DE AHOME</t>
  </si>
  <si>
    <t>Nombre</t>
  </si>
  <si>
    <t>Saldo Anterior</t>
  </si>
  <si>
    <t>Movimientos</t>
  </si>
  <si>
    <t>Saldo Actual</t>
  </si>
  <si>
    <t>Debe</t>
  </si>
  <si>
    <t>Haber</t>
  </si>
  <si>
    <t>1111EFECTIVO</t>
  </si>
  <si>
    <t>1111 EFECTIVO</t>
  </si>
  <si>
    <t>1112 BANCOS/TESORERIA</t>
  </si>
  <si>
    <t>1114 INVERSIONES TEMPORALES (HASTA 3 MESES)</t>
  </si>
  <si>
    <t>1114 INVERSION ES TEMPORALES (HASTA 3 MESES)</t>
  </si>
  <si>
    <t>1116 DEPOSITOS DE FONDOS DE TERCEROS EN GARANTIA Y/O ADMINISTRACION</t>
  </si>
  <si>
    <t>1116 DEPOSITOS DE FONDOS DE TERCEROS EN GARANTIA Y/O ADMINISTRACIÓN</t>
  </si>
  <si>
    <t>1122 CUENTAS POR COBRAR A CORTO PLAZO</t>
  </si>
  <si>
    <t>1123 DEUDORES DIVERSOS POR COBRAR A CORTO PLAZO</t>
  </si>
  <si>
    <t>1124 INGRESOS POR RECUPERAR A CORTO PLAZO</t>
  </si>
  <si>
    <t>11241NGRESOS POR RECUPERAR A CORTO PLAZO</t>
  </si>
  <si>
    <t>1124 INGRESOS POR RECUPERARACORTO PLAZO</t>
  </si>
  <si>
    <t>11241NGRESOS POR RECUPERARACORTO PLAZO</t>
  </si>
  <si>
    <t>1131ANTICIPO A PROVEEDORES POR ADQUISICION DE BIENES Y PRESTACION DE SERVICIOS A CORTO PLAZO</t>
  </si>
  <si>
    <t>1131 ANTICIPO A PROVEEDORES POR ADQUISICION DE BIENES Y PRESTACION DE SERVICIOS A CORTO PLAZO</t>
  </si>
  <si>
    <t>1131 ANTICIPO A PROVEEDORES POR ADQUISICIÓN DE BIENES Y PRESTACIÓN DE SERVICIOS A CORTO PLAZO</t>
  </si>
  <si>
    <t>1131 ANTICIPOAPROVEEDORES PORADQUISICION DE BIENES Y PRESTACION DE SERVICIOS A CORTO PLAZO</t>
  </si>
  <si>
    <t>1132 ANTICIPO A PROVEEDORES POR ADQUISICION DE BIENES INMUEBLES Y MUEBLES A CORTO PLAZO</t>
  </si>
  <si>
    <t>1132 ANTICIPO A PROVEEDORES POR ADQUISICIÓN DE BIENES INMUEBLES Y MUEBLES A CORTO PLAZO</t>
  </si>
  <si>
    <t>1132ANTICIPOAPROVEEDORES PORADQUISICION DE BIENES INMUEBLES Y MUEBLES A CORTO PLAZO</t>
  </si>
  <si>
    <t>1151 ALMACEN DE MATERIALES Y SUMINISTROS DE CONSUMO</t>
  </si>
  <si>
    <t>1231 TERRENOS</t>
  </si>
  <si>
    <t>1233 EDIFICIOS NO HABITACIONALES</t>
  </si>
  <si>
    <t>1235 CONSTRUCCIONES EN PROCESO EN BIENES DE DOMINIO PUBLICO</t>
  </si>
  <si>
    <t>1235 CONSTRUCCIONES EN PROCESO EN BIENES DE DOMINIO PÚBLICO</t>
  </si>
  <si>
    <t>1241 MOBILIARIO Y EQUIPO DE ADMINISTRACION</t>
  </si>
  <si>
    <t>1241 MOBILIARIO Y EQUIPO DE ADMINISTRACIÓN</t>
  </si>
  <si>
    <t>1242 MOBILIARIO Y EQUIPO EDUCACIONAL Y RECREATIVO</t>
  </si>
  <si>
    <t>1242 MOBILIARIO Y EQUIPO EDUCACIONALY RECREATIVO</t>
  </si>
  <si>
    <t>1243 Equipo e Instrumental Medico y de Laboratorio</t>
  </si>
  <si>
    <t>1244 Vehiculos y Equipo de Transporte</t>
  </si>
  <si>
    <t>1244 Vehiculos  y Equlpo de Transporte</t>
  </si>
  <si>
    <t>1245 EQUIPO DE DEFENSA Y SEGURIDAD</t>
  </si>
  <si>
    <t>1245 EQUIPO DE DEFENSAY SEGURIDAD</t>
  </si>
  <si>
    <t>1246 MAQUINARIA, OTROS EQUIPOS Y HERRAMIENTAS</t>
  </si>
  <si>
    <t>1248 MAQUINARIA OTROS EQUIPOS Y HERRAMIENTAS</t>
  </si>
  <si>
    <t>1251 SOFTWARE</t>
  </si>
  <si>
    <t>1254 LICENCIAS</t>
  </si>
  <si>
    <t>2111 SERVICIOS PERSONALES POR PAGAR A CORTO PLAZO</t>
  </si>
  <si>
    <t>2112 PROVEEDORES POR PAGAR A CORTO PLAZO</t>
  </si>
  <si>
    <t>2112 PROVEEDORES POR PAGARACORTO PLAZO</t>
  </si>
  <si>
    <t>2113 CONTRATISTAS POR OBRAS PUBLICAS POR PAGAR A CORTO PLAZO</t>
  </si>
  <si>
    <t>2113 CONTRATISTAS POR OBRAS PÚBLICAS POR PAGAR A CORTO PLAZO</t>
  </si>
  <si>
    <t>2117 RETENCIONES Y CONTRIBUCIONES POR PAGAR A CORTO PLAZO</t>
  </si>
  <si>
    <t>2118 DEVOLUCIONES DE LA LEY DE INGRESOS POR PAGAR A CORTO PLAZO</t>
  </si>
  <si>
    <t>2119 OTRAS CUENTAS POR PAGAR A CORTO PLAZO</t>
  </si>
  <si>
    <t>2119 OTRAS CUENTAS POR PAGARA CORTO PLAZO</t>
  </si>
  <si>
    <t>2121DOCUMENTOS COMERCIALES POR PAGAR A CORTO PLAZO</t>
  </si>
  <si>
    <t>2121 DOCUMENTOS COMERCIALES FOR PAGAR A CORTO PLAZO</t>
  </si>
  <si>
    <t>2121 DOCUMENTOS COMERCIALES POR PAGAR A CORTO PLAZO</t>
  </si>
  <si>
    <t>2131 PORCION A CORTO PLAZO DE LA DEUDA PUBLICA INTERNA</t>
  </si>
  <si>
    <t>2131 PORCION A CORTO PLAZO DE LA DEUDA PÚBLICA INTERNA</t>
  </si>
  <si>
    <t>2221 Documentos Comerciales por Pagar a Largo Plazo</t>
  </si>
  <si>
    <t>3110 APORTACIONES</t>
  </si>
  <si>
    <t>3210 RESULTADOS DEL EJERCICIO (AHORRO/ DESAHORRO)</t>
  </si>
  <si>
    <t>3220 RESULTADOS DE EJERCICIOS ANTERIORES</t>
  </si>
  <si>
    <t>3220 RESULTADOS DE EJERCICIOSANTERIORES</t>
  </si>
  <si>
    <t>3241 RESERVAS DE PATRIMONIO</t>
  </si>
  <si>
    <t>4141 DERECHOS POR EL USO, GOCE. APROVECHAMIENTO 0 EXPLOTACION DE BIENES DE DOMINIO PÚBLICO</t>
  </si>
  <si>
    <t>4151 PRODUOTOS DERIVADOS DEL USO Y APROVECHAMIENTO DE BIENES NO SUJETOS A REGIMEN DE DOMINIO PUBLICO</t>
  </si>
  <si>
    <t>4151 PRODUCTOS DERIVADOS DEL USO  Y APROVECHAMIENTO DE BIENES NO SUJETOS A REGIMEN DE DOMINIO PUBLICO</t>
  </si>
  <si>
    <t xml:space="preserve">4167 APROVECHAMIENTOS POR APORTACIONES Y COOPERACIONES </t>
  </si>
  <si>
    <t>4212APORTACIONES</t>
  </si>
  <si>
    <t>5111 REMUNERACIONESAL PERSONAL DE CARÁCTER PERMANENTE</t>
  </si>
  <si>
    <t>5112 REMUNERACIONESAL PERSONAL DE CARÁCTER TRANSITORIO</t>
  </si>
  <si>
    <t>5113 REMUNERACIONESADICIONALES Y ESPECIALES</t>
  </si>
  <si>
    <t>5113 REMUNERACIONES ADICIONALES Y ESPECLALES</t>
  </si>
  <si>
    <t>5116PAGODEESTIMULOSASERVIDORESPUBLICOS</t>
  </si>
  <si>
    <t>5116 PAGO DE ESTIMULOS A SERVIDORES POBLICOS</t>
  </si>
  <si>
    <t>5121 MATERIALES DEADMINISTRACION, EMISION DE DOCUMENTOS Y ARTICULOS OFICIALES</t>
  </si>
  <si>
    <t>5122ALIMENTOS Y UTENSILIOS</t>
  </si>
  <si>
    <t>5124 MATERIALES Y ARTICULOS DE CONSTRUCCIÓN Y DE REPARACIÓN</t>
  </si>
  <si>
    <t>5124 MATERIALES YARTICULOS DE CONSTRUCCION Y DE REPARACION</t>
  </si>
  <si>
    <t>5125 PRODUCTOS QUIMICOS. FARMACEUTICOS Y DE LABORATORIO</t>
  </si>
  <si>
    <t>5126 COMBUSTIBLES, LUBRICANTES YADITIVOS</t>
  </si>
  <si>
    <t>5129 HERRAMIENTAS, REFACCIONES YACCESORIOS MENORES</t>
  </si>
  <si>
    <t>5132 SERVICIOS DEARRENDAMIENTO</t>
  </si>
  <si>
    <t>5133 SERVICIOS PROFESIONALES. CIENTIFICOS Y TECNICOS Y OTROS SERVICIOS</t>
  </si>
  <si>
    <t>5134 SERVICIOS FINANCIEROS. BANCARIOS Y COMERCIALES</t>
  </si>
  <si>
    <t>5135 SERVICIOS DE INSTALACIÓN, REPARACION, MANTENIMIENTO Y CONSERVACIÓN</t>
  </si>
  <si>
    <t>5136 SERVICIOS DE COMUNICACION SOCIALY PUBLICIDAD</t>
  </si>
  <si>
    <t>5138 SERVICIOS DE COMUNICACIÓN SOCIAL Y PÚBLICIDAD</t>
  </si>
  <si>
    <t>5136 SERVICIOS OFICIALES</t>
  </si>
  <si>
    <t>5211 ASIGNACIONESAL SECTOR PUBLICO</t>
  </si>
  <si>
    <t>5211 ASIGNACIONES AL SECTOR PÚBLICO</t>
  </si>
  <si>
    <t>5211 ASIGNACIONESAL SECTOR POBLICO</t>
  </si>
  <si>
    <t>5221 TRANSFERENCIASAENTIDADES PARAESTATALES</t>
  </si>
  <si>
    <t>5242 BECAS</t>
  </si>
  <si>
    <t>5243 AYUDAS SOCLALESA INSTITUCIONES</t>
  </si>
  <si>
    <t>7310 AVALES AUTORIZADOS</t>
  </si>
  <si>
    <t>7320 AVALES FIRMADOS</t>
  </si>
  <si>
    <t>7630 BIENES BAJO CONTRATO EN COMODATO</t>
  </si>
  <si>
    <t>0 00</t>
  </si>
  <si>
    <t>7640 CONTRATO DE COMODATO POR BIENES</t>
  </si>
  <si>
    <t>7710 PRODUCTOS POR INGRESAR</t>
  </si>
  <si>
    <t>7720 INGRESOS POR PRODUCTOS</t>
  </si>
  <si>
    <t>7730 IMPUESTO PREDIAL URBANO</t>
  </si>
  <si>
    <t>7740 IMPUESTO PREDIAL URBANO</t>
  </si>
  <si>
    <t>7750 IMPUESTOS Y DERECHOS CONVENIADOS</t>
  </si>
  <si>
    <t>7760 CONVENIOS IMPUESTOS Y DERECHOS</t>
  </si>
  <si>
    <t>7770 RECUPERACION DE BENEFICIARIOS POR PROGRAMA</t>
  </si>
  <si>
    <t>7780 PROGRAMAS DE BENEFICIARIOS RECUPERADOS</t>
  </si>
  <si>
    <t>8110 LEY DE INGRESOS ESTIMADA</t>
  </si>
  <si>
    <t>8120 LEY DE INGRESOS POR EJECUTAR</t>
  </si>
  <si>
    <t>8130 MODIFICACIONES A LA LEY DE INGRESOS ESTIMADA</t>
  </si>
  <si>
    <t>8140 LEY DE INGRESOS DEVENGADA</t>
  </si>
  <si>
    <t>8150 LEY DE INGRESOS RECAUDADA</t>
  </si>
  <si>
    <t>8210 PRESUPUESTO DE EGRESOS APROBADO</t>
  </si>
  <si>
    <t>8220 PRESUPUESTO DE EGRESOS POR EJERCER</t>
  </si>
  <si>
    <t>8230 MODIFICACIONES AL PRESUPUESTO DE EGRESOS APROBADO</t>
  </si>
  <si>
    <t>8240 PRESUPUESTO DE EGRESOS COMPROMETIDO</t>
  </si>
  <si>
    <t>8250 PRESUPUESTO DE EGRESOS DEVENGADO</t>
  </si>
  <si>
    <t>8260 Presupuesto de Egresos Ejercido</t>
  </si>
  <si>
    <t xml:space="preserve">8260 Presupuesto de Egresos Ejercido </t>
  </si>
  <si>
    <t>8270 PRESUPUESTO DE EGRESOS PAGADO</t>
  </si>
  <si>
    <t>6270 PRESUPUESTO DE EGRESOS PAGADO</t>
  </si>
  <si>
    <t>PRESUPUESTO DE EGRESOS APROBADO</t>
  </si>
  <si>
    <t>PRESUPUESTO DE EGRESOS POR EJERCER</t>
  </si>
  <si>
    <t>MODIFICACIONES AL PRESUPUESTO DE EGRESOS APROBADO</t>
  </si>
  <si>
    <t>PRESUPUESTO DE EGRESOS COMPROMETIDO</t>
  </si>
  <si>
    <t xml:space="preserve"> PRESUPUESTO DE EGRESOS DEVENGADO</t>
  </si>
  <si>
    <t>Presupuesto de Egresos Ejercido</t>
  </si>
  <si>
    <t>PRESUPUESTO DE EGRESOS PAGADO</t>
  </si>
  <si>
    <t>Cierre 2013</t>
  </si>
  <si>
    <t>Cierre 2014</t>
  </si>
  <si>
    <t>1112 BANCOS/TESORERÍA</t>
  </si>
  <si>
    <t>1124 INGRESOS FOR RECUPERAR A CORTO PLAZO</t>
  </si>
  <si>
    <t>1244 Vehiculos y Equipo de Transportes</t>
  </si>
  <si>
    <t>4141 DERECHOS POR EL USO, GOCE, APROVECHAMIENTO O EXPLOTACION DE BIENES DE DOMINIO PUBLICO</t>
  </si>
  <si>
    <t>4151 PRODUCTOS DERIVADOS DEL USO Y APROVECHAMIENTO DE BIENES NO SUJETOS A REGIMEN DE DOMINIO PÚBLICO</t>
  </si>
  <si>
    <t>5116 PAGO DE ESTIMULOS A SERVIDORES PÚBLICOS</t>
  </si>
  <si>
    <t>5128 MATERIALES Y SUMINISTROS PARA SEGURIDAD</t>
  </si>
  <si>
    <t>1112 BANCOSITESORERÍA</t>
  </si>
  <si>
    <t>2111 SERVICIOS PERSONALES POR PAGARACORTO PLAZO</t>
  </si>
  <si>
    <t>2233 PRESTAMOS DE LA DEUDA PUBLICA INTERNA POR PAGAR A LARGO PLAZO</t>
  </si>
  <si>
    <t>8210 PRESUPUESTO DE EGRESOSAPROBADO</t>
  </si>
  <si>
    <t>SUMA</t>
  </si>
  <si>
    <t>4112 IMPUESTOS SOME EL PATRIMONIO</t>
  </si>
  <si>
    <t>4141 DERECHOS POR EL USO, GOCE, APROVECHAMIENTO 0 EXPLOTACIÓN DE BIENES DE DOMINIO PUBLICO</t>
  </si>
  <si>
    <t>4167 APROVECHAMIENTOS PORAPORTACIONES Y COOPERACIONES</t>
  </si>
  <si>
    <t>5116 PAGO DE ESTIMULOSASERVIDORES PUBLICOS</t>
  </si>
  <si>
    <t>5129 HERRAMIENTAS, REFACCIONES V ACCESORIOS MENORES</t>
  </si>
  <si>
    <t>5611 Construccion en Bienes no Capitalizable</t>
  </si>
  <si>
    <t>DEGOLLADO Y CUAUHTEMOC SIN, AHOME, SINALOA. MAH1701013C0</t>
  </si>
  <si>
    <t>BALANZA DE COMPROBACION DE OCTUBRE A DICIEMBRE DE 2015</t>
  </si>
  <si>
    <t>BALANZA DE COMPROBACIÓN DE JULIO A SEPTIEMBRE DE 2015</t>
  </si>
  <si>
    <t>INPC 111.508</t>
  </si>
  <si>
    <t>INPC 116.059</t>
  </si>
  <si>
    <t>INPC 118.532</t>
  </si>
  <si>
    <t xml:space="preserve">4150 -1 PRODUCTOS DERIVADOS DEL USO Y APROVECHAMIENTO DE BIENES NO SUJETOS A REGIMEN DE DOMINIO PÚBLICO </t>
  </si>
  <si>
    <t>Cierre 2015</t>
  </si>
  <si>
    <t>RESULTADOS  (AHORRO O DESAHORRO)</t>
  </si>
  <si>
    <t>Promedios mensuales</t>
  </si>
  <si>
    <t>Saldos actualizados con el INPC</t>
  </si>
  <si>
    <t>4113 IMPUESTOS SOBRE LA PRODUCCIÓN, EL CONSUMO Y LAS TRANSACCIONES</t>
  </si>
  <si>
    <t>IMPUESTOS:</t>
  </si>
  <si>
    <t>DERECHOS:</t>
  </si>
  <si>
    <t>PRODUCTOS:</t>
  </si>
  <si>
    <t xml:space="preserve">PARTICIPACIONES, APORTACIONES, ASGNACIONES, TRANSFERENCIAS ETC. </t>
  </si>
  <si>
    <t>OTROS INGRESOS:</t>
  </si>
  <si>
    <t xml:space="preserve">Promedio mensual </t>
  </si>
  <si>
    <t>GASTOS DE FUNCIONAMIENTO:</t>
  </si>
  <si>
    <t xml:space="preserve">     SERVICIOS PERSONALES</t>
  </si>
  <si>
    <t xml:space="preserve">     MATERIALES Y SUMINISTROS</t>
  </si>
  <si>
    <t xml:space="preserve">     SERVICIOS GENERALES</t>
  </si>
  <si>
    <t xml:space="preserve">     TRANSFERENCIAS, ASIGNACIONES Y SUBSIDIOS Y OTRAS AYUDAS</t>
  </si>
  <si>
    <t xml:space="preserve">     INTERESES, COMISIONES Y OTROS GASTOS DE LA DEUDA PÚBLICA</t>
  </si>
  <si>
    <t xml:space="preserve">     GASTOS DE EJERCICIOS ANTERIORES</t>
  </si>
  <si>
    <t xml:space="preserve">     OTROS GASTOS</t>
  </si>
  <si>
    <t xml:space="preserve">     CONSTRUCCIÓN DIRECTA DE OBRA PÚBLICA</t>
  </si>
  <si>
    <t>Cierre 2016</t>
  </si>
  <si>
    <t>INPC 122.515</t>
  </si>
  <si>
    <t>APROVECHAMIENTOS DE TIPO CORRIENTE</t>
  </si>
  <si>
    <t>Enero</t>
  </si>
  <si>
    <t>Febrero</t>
  </si>
  <si>
    <t>Marzo</t>
  </si>
  <si>
    <t>Abril</t>
  </si>
  <si>
    <t>Mayo</t>
  </si>
  <si>
    <t>Junio</t>
  </si>
  <si>
    <t>TRANSFERENCIAS, ASIGNACIONES, SUBSIDIOS Y OTRAS AYUDAS</t>
  </si>
  <si>
    <t>Julio</t>
  </si>
  <si>
    <t>Agosto</t>
  </si>
  <si>
    <t>Septiembre</t>
  </si>
  <si>
    <t>5515 DEPRECIACIÓN DE BIENES MUEBLES</t>
  </si>
  <si>
    <t>Cierre 2017</t>
  </si>
  <si>
    <t>INPC 130.813</t>
  </si>
  <si>
    <t>Octubre</t>
  </si>
  <si>
    <t>Noviembre</t>
  </si>
  <si>
    <t>Diciembre</t>
  </si>
  <si>
    <t>Ejercicio 2018</t>
  </si>
  <si>
    <t>Acumulado a Marzo</t>
  </si>
  <si>
    <t>1er. Trim 2018</t>
  </si>
  <si>
    <t>A Marzo de 2018</t>
  </si>
  <si>
    <t>Saldos actualizados con el INPC a Marzo de 2018  (132.436)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</si>
</sst>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.000_-;\-* #,##0.000_-;_-* &quot;-&quot;??_-;_-@_-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color rgb="FF000000"/>
      <name val="Times New Roman"/>
      <family val="1"/>
    </font>
    <font>
      <sz val="8"/>
      <color rgb="FF000000"/>
      <name val="Times New Roman"/>
      <family val="1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000000"/>
      <name val="Calibri"/>
      <family val="2"/>
      <scheme val="minor"/>
    </font>
    <font>
      <b/>
      <sz val="8"/>
      <color rgb="FF00000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b/>
      <i/>
      <u val="singleAccounting"/>
      <sz val="11"/>
      <color theme="1"/>
      <name val="Calibri"/>
      <family val="2"/>
      <scheme val="minor"/>
    </font>
    <font>
      <b/>
      <i/>
      <u/>
      <sz val="10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i/>
      <u val="singleAccounting"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i/>
      <u/>
      <sz val="8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i/>
      <u/>
      <sz val="9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/>
        <bgColor indexed="64"/>
      </patternFill>
    </fill>
  </fills>
  <borders count="3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37">
    <xf numFmtId="0" fontId="0" fillId="0" borderId="0" xfId="0"/>
    <xf numFmtId="0" fontId="4" fillId="0" borderId="0" xfId="0" applyFont="1"/>
    <xf numFmtId="43" fontId="4" fillId="0" borderId="0" xfId="1" applyFont="1"/>
    <xf numFmtId="43" fontId="0" fillId="0" borderId="0" xfId="1" applyFont="1"/>
    <xf numFmtId="43" fontId="5" fillId="0" borderId="0" xfId="1" applyFont="1" applyAlignment="1"/>
    <xf numFmtId="43" fontId="5" fillId="0" borderId="0" xfId="1" applyFont="1" applyAlignment="1">
      <alignment horizontal="center" wrapText="1"/>
    </xf>
    <xf numFmtId="43" fontId="5" fillId="0" borderId="0" xfId="1" applyFont="1" applyAlignment="1">
      <alignment wrapText="1"/>
    </xf>
    <xf numFmtId="43" fontId="6" fillId="0" borderId="0" xfId="1" applyFont="1" applyAlignment="1">
      <alignment wrapText="1"/>
    </xf>
    <xf numFmtId="43" fontId="6" fillId="0" borderId="0" xfId="1" applyFont="1"/>
    <xf numFmtId="43" fontId="6" fillId="0" borderId="0" xfId="1" applyFont="1" applyAlignment="1"/>
    <xf numFmtId="43" fontId="6" fillId="0" borderId="0" xfId="1" applyFont="1" applyBorder="1"/>
    <xf numFmtId="43" fontId="0" fillId="0" borderId="0" xfId="1" applyFont="1" applyBorder="1"/>
    <xf numFmtId="43" fontId="6" fillId="0" borderId="2" xfId="1" applyFont="1" applyBorder="1"/>
    <xf numFmtId="43" fontId="6" fillId="0" borderId="2" xfId="1" applyFont="1" applyBorder="1" applyAlignment="1">
      <alignment wrapText="1"/>
    </xf>
    <xf numFmtId="43" fontId="5" fillId="0" borderId="0" xfId="1" applyFont="1"/>
    <xf numFmtId="43" fontId="6" fillId="0" borderId="0" xfId="1" applyFont="1" applyBorder="1" applyAlignment="1"/>
    <xf numFmtId="43" fontId="5" fillId="0" borderId="0" xfId="1" applyFont="1" applyBorder="1"/>
    <xf numFmtId="0" fontId="4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4" fillId="5" borderId="0" xfId="0" applyFont="1" applyFill="1"/>
    <xf numFmtId="0" fontId="4" fillId="0" borderId="1" xfId="0" applyFont="1" applyBorder="1" applyAlignment="1">
      <alignment wrapText="1"/>
    </xf>
    <xf numFmtId="43" fontId="6" fillId="5" borderId="0" xfId="1" applyFont="1" applyFill="1" applyAlignment="1">
      <alignment wrapText="1"/>
    </xf>
    <xf numFmtId="43" fontId="6" fillId="5" borderId="0" xfId="1" applyFont="1" applyFill="1"/>
    <xf numFmtId="43" fontId="6" fillId="5" borderId="0" xfId="1" applyFont="1" applyFill="1" applyAlignment="1"/>
    <xf numFmtId="0" fontId="3" fillId="4" borderId="8" xfId="0" applyFont="1" applyFill="1" applyBorder="1" applyAlignment="1">
      <alignment horizontal="center"/>
    </xf>
    <xf numFmtId="43" fontId="4" fillId="6" borderId="3" xfId="1" applyFont="1" applyFill="1" applyBorder="1"/>
    <xf numFmtId="0" fontId="7" fillId="0" borderId="0" xfId="0" applyFont="1" applyAlignment="1">
      <alignment horizontal="center"/>
    </xf>
    <xf numFmtId="0" fontId="4" fillId="5" borderId="12" xfId="0" applyFont="1" applyFill="1" applyBorder="1"/>
    <xf numFmtId="43" fontId="4" fillId="3" borderId="0" xfId="1" applyFont="1" applyFill="1" applyBorder="1"/>
    <xf numFmtId="43" fontId="4" fillId="6" borderId="0" xfId="1" applyFont="1" applyFill="1" applyBorder="1"/>
    <xf numFmtId="43" fontId="4" fillId="6" borderId="13" xfId="1" applyFont="1" applyFill="1" applyBorder="1"/>
    <xf numFmtId="0" fontId="4" fillId="5" borderId="14" xfId="0" applyFont="1" applyFill="1" applyBorder="1"/>
    <xf numFmtId="43" fontId="5" fillId="0" borderId="0" xfId="1" applyFont="1" applyAlignment="1">
      <alignment horizontal="center"/>
    </xf>
    <xf numFmtId="43" fontId="3" fillId="4" borderId="10" xfId="1" applyFont="1" applyFill="1" applyBorder="1" applyAlignment="1"/>
    <xf numFmtId="43" fontId="3" fillId="4" borderId="7" xfId="1" applyFont="1" applyFill="1" applyBorder="1" applyAlignment="1"/>
    <xf numFmtId="43" fontId="8" fillId="0" borderId="0" xfId="1" applyFont="1" applyAlignment="1">
      <alignment wrapText="1"/>
    </xf>
    <xf numFmtId="43" fontId="8" fillId="0" borderId="0" xfId="1" applyFont="1" applyAlignment="1">
      <alignment horizontal="right"/>
    </xf>
    <xf numFmtId="43" fontId="8" fillId="0" borderId="0" xfId="1" applyFont="1" applyFill="1" applyAlignment="1">
      <alignment horizontal="right"/>
    </xf>
    <xf numFmtId="43" fontId="8" fillId="3" borderId="0" xfId="1" applyFont="1" applyFill="1"/>
    <xf numFmtId="43" fontId="8" fillId="0" borderId="0" xfId="1" applyFont="1" applyAlignment="1"/>
    <xf numFmtId="43" fontId="8" fillId="0" borderId="0" xfId="1" applyFont="1"/>
    <xf numFmtId="43" fontId="9" fillId="0" borderId="0" xfId="1" applyFont="1" applyAlignment="1">
      <alignment wrapText="1"/>
    </xf>
    <xf numFmtId="43" fontId="9" fillId="0" borderId="0" xfId="1" applyFont="1" applyAlignment="1"/>
    <xf numFmtId="43" fontId="9" fillId="0" borderId="0" xfId="1" applyFont="1" applyAlignment="1">
      <alignment horizontal="right"/>
    </xf>
    <xf numFmtId="43" fontId="10" fillId="0" borderId="0" xfId="1" applyFont="1" applyAlignment="1">
      <alignment wrapText="1"/>
    </xf>
    <xf numFmtId="43" fontId="11" fillId="0" borderId="0" xfId="1" applyFont="1" applyAlignment="1">
      <alignment horizontal="center" wrapText="1"/>
    </xf>
    <xf numFmtId="43" fontId="11" fillId="0" borderId="0" xfId="1" applyFont="1" applyAlignment="1">
      <alignment wrapText="1"/>
    </xf>
    <xf numFmtId="43" fontId="9" fillId="0" borderId="0" xfId="1" applyFont="1" applyFill="1" applyAlignment="1">
      <alignment horizontal="right"/>
    </xf>
    <xf numFmtId="43" fontId="8" fillId="0" borderId="0" xfId="1" applyFont="1" applyFill="1" applyAlignment="1">
      <alignment wrapText="1"/>
    </xf>
    <xf numFmtId="43" fontId="8" fillId="0" borderId="0" xfId="1" applyFont="1" applyFill="1"/>
    <xf numFmtId="43" fontId="9" fillId="0" borderId="0" xfId="1" applyFont="1" applyFill="1" applyAlignment="1">
      <alignment wrapText="1"/>
    </xf>
    <xf numFmtId="43" fontId="9" fillId="5" borderId="0" xfId="1" applyFont="1" applyFill="1" applyAlignment="1">
      <alignment wrapText="1"/>
    </xf>
    <xf numFmtId="43" fontId="8" fillId="5" borderId="0" xfId="1" applyFont="1" applyFill="1" applyAlignment="1">
      <alignment horizontal="right"/>
    </xf>
    <xf numFmtId="43" fontId="9" fillId="5" borderId="0" xfId="1" applyFont="1" applyFill="1" applyAlignment="1">
      <alignment horizontal="right"/>
    </xf>
    <xf numFmtId="43" fontId="8" fillId="5" borderId="0" xfId="1" applyFont="1" applyFill="1"/>
    <xf numFmtId="43" fontId="9" fillId="5" borderId="0" xfId="1" applyFont="1" applyFill="1" applyAlignment="1"/>
    <xf numFmtId="0" fontId="9" fillId="0" borderId="0" xfId="1" applyNumberFormat="1" applyFont="1" applyAlignment="1">
      <alignment horizontal="right"/>
    </xf>
    <xf numFmtId="43" fontId="9" fillId="0" borderId="0" xfId="1" applyFont="1"/>
    <xf numFmtId="43" fontId="9" fillId="0" borderId="0" xfId="1" applyFont="1" applyFill="1" applyAlignment="1"/>
    <xf numFmtId="43" fontId="9" fillId="0" borderId="0" xfId="1" applyFont="1" applyFill="1"/>
    <xf numFmtId="49" fontId="9" fillId="0" borderId="0" xfId="0" applyNumberFormat="1" applyFont="1" applyFill="1" applyAlignment="1">
      <alignment wrapText="1"/>
    </xf>
    <xf numFmtId="4" fontId="8" fillId="0" borderId="0" xfId="0" applyNumberFormat="1" applyFont="1" applyFill="1"/>
    <xf numFmtId="4" fontId="9" fillId="0" borderId="0" xfId="0" applyNumberFormat="1" applyFont="1" applyFill="1"/>
    <xf numFmtId="4" fontId="9" fillId="0" borderId="0" xfId="0" applyNumberFormat="1" applyFont="1"/>
    <xf numFmtId="4" fontId="8" fillId="0" borderId="0" xfId="0" applyNumberFormat="1" applyFont="1"/>
    <xf numFmtId="43" fontId="8" fillId="0" borderId="0" xfId="1" applyFont="1" applyBorder="1"/>
    <xf numFmtId="43" fontId="9" fillId="0" borderId="2" xfId="1" applyFont="1" applyBorder="1" applyAlignment="1"/>
    <xf numFmtId="4" fontId="9" fillId="0" borderId="2" xfId="0" applyNumberFormat="1" applyFont="1" applyFill="1" applyBorder="1"/>
    <xf numFmtId="4" fontId="8" fillId="0" borderId="2" xfId="0" applyNumberFormat="1" applyFont="1" applyFill="1" applyBorder="1"/>
    <xf numFmtId="4" fontId="8" fillId="0" borderId="2" xfId="0" applyNumberFormat="1" applyFont="1" applyBorder="1"/>
    <xf numFmtId="43" fontId="8" fillId="0" borderId="2" xfId="1" applyFont="1" applyBorder="1"/>
    <xf numFmtId="43" fontId="11" fillId="0" borderId="0" xfId="1" applyFont="1"/>
    <xf numFmtId="43" fontId="11" fillId="0" borderId="0" xfId="1" applyFont="1" applyFill="1"/>
    <xf numFmtId="43" fontId="12" fillId="0" borderId="0" xfId="1" applyFont="1" applyFill="1"/>
    <xf numFmtId="0" fontId="8" fillId="0" borderId="0" xfId="0" applyFont="1" applyFill="1" applyAlignment="1">
      <alignment wrapText="1"/>
    </xf>
    <xf numFmtId="43" fontId="8" fillId="0" borderId="2" xfId="1" applyFont="1" applyBorder="1" applyAlignment="1">
      <alignment wrapText="1"/>
    </xf>
    <xf numFmtId="43" fontId="8" fillId="0" borderId="2" xfId="1" applyFont="1" applyBorder="1" applyAlignment="1">
      <alignment horizontal="right"/>
    </xf>
    <xf numFmtId="43" fontId="8" fillId="0" borderId="2" xfId="1" applyFont="1" applyFill="1" applyBorder="1" applyAlignment="1">
      <alignment horizontal="right"/>
    </xf>
    <xf numFmtId="4" fontId="11" fillId="0" borderId="0" xfId="0" applyNumberFormat="1" applyFont="1" applyFill="1"/>
    <xf numFmtId="43" fontId="13" fillId="0" borderId="0" xfId="1" applyFont="1" applyFill="1" applyAlignment="1">
      <alignment horizontal="right"/>
    </xf>
    <xf numFmtId="43" fontId="11" fillId="0" borderId="0" xfId="1" applyFont="1" applyAlignment="1"/>
    <xf numFmtId="4" fontId="11" fillId="0" borderId="0" xfId="0" applyNumberFormat="1" applyFont="1"/>
    <xf numFmtId="43" fontId="8" fillId="3" borderId="0" xfId="1" applyFont="1" applyFill="1" applyBorder="1"/>
    <xf numFmtId="43" fontId="8" fillId="0" borderId="0" xfId="1" applyFont="1" applyBorder="1" applyAlignment="1">
      <alignment wrapText="1"/>
    </xf>
    <xf numFmtId="43" fontId="8" fillId="3" borderId="2" xfId="1" applyFont="1" applyFill="1" applyBorder="1"/>
    <xf numFmtId="43" fontId="11" fillId="0" borderId="0" xfId="1" applyFont="1" applyBorder="1"/>
    <xf numFmtId="43" fontId="3" fillId="5" borderId="17" xfId="1" applyFont="1" applyFill="1" applyBorder="1" applyAlignment="1">
      <alignment horizontal="center"/>
    </xf>
    <xf numFmtId="0" fontId="3" fillId="5" borderId="8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43" fontId="4" fillId="3" borderId="12" xfId="1" applyFont="1" applyFill="1" applyBorder="1"/>
    <xf numFmtId="43" fontId="4" fillId="3" borderId="8" xfId="1" applyFont="1" applyFill="1" applyBorder="1"/>
    <xf numFmtId="43" fontId="4" fillId="3" borderId="17" xfId="1" applyFont="1" applyFill="1" applyBorder="1"/>
    <xf numFmtId="43" fontId="4" fillId="6" borderId="5" xfId="1" applyFont="1" applyFill="1" applyBorder="1"/>
    <xf numFmtId="0" fontId="2" fillId="0" borderId="0" xfId="0" applyFont="1"/>
    <xf numFmtId="43" fontId="14" fillId="0" borderId="0" xfId="1" applyFont="1" applyBorder="1"/>
    <xf numFmtId="0" fontId="15" fillId="0" borderId="0" xfId="0" applyFont="1" applyAlignment="1">
      <alignment wrapText="1"/>
    </xf>
    <xf numFmtId="0" fontId="15" fillId="5" borderId="12" xfId="0" applyFont="1" applyFill="1" applyBorder="1"/>
    <xf numFmtId="43" fontId="15" fillId="3" borderId="12" xfId="1" applyFont="1" applyFill="1" applyBorder="1"/>
    <xf numFmtId="43" fontId="15" fillId="6" borderId="0" xfId="1" applyFont="1" applyFill="1" applyBorder="1"/>
    <xf numFmtId="43" fontId="15" fillId="6" borderId="13" xfId="1" applyFont="1" applyFill="1" applyBorder="1"/>
    <xf numFmtId="0" fontId="16" fillId="0" borderId="0" xfId="0" applyFont="1"/>
    <xf numFmtId="43" fontId="16" fillId="0" borderId="0" xfId="1" applyFont="1" applyBorder="1"/>
    <xf numFmtId="0" fontId="17" fillId="0" borderId="0" xfId="0" applyFont="1" applyAlignment="1">
      <alignment wrapText="1"/>
    </xf>
    <xf numFmtId="0" fontId="17" fillId="5" borderId="12" xfId="0" applyFont="1" applyFill="1" applyBorder="1"/>
    <xf numFmtId="43" fontId="17" fillId="3" borderId="12" xfId="1" applyFont="1" applyFill="1" applyBorder="1"/>
    <xf numFmtId="43" fontId="17" fillId="6" borderId="0" xfId="1" applyFont="1" applyFill="1" applyBorder="1"/>
    <xf numFmtId="43" fontId="17" fillId="6" borderId="13" xfId="1" applyFont="1" applyFill="1" applyBorder="1"/>
    <xf numFmtId="43" fontId="17" fillId="0" borderId="0" xfId="1" applyFont="1" applyBorder="1"/>
    <xf numFmtId="0" fontId="17" fillId="0" borderId="0" xfId="0" applyFont="1"/>
    <xf numFmtId="0" fontId="16" fillId="0" borderId="0" xfId="0" applyFont="1" applyAlignment="1">
      <alignment wrapText="1"/>
    </xf>
    <xf numFmtId="0" fontId="16" fillId="5" borderId="12" xfId="0" applyFont="1" applyFill="1" applyBorder="1"/>
    <xf numFmtId="43" fontId="16" fillId="3" borderId="12" xfId="1" applyFont="1" applyFill="1" applyBorder="1"/>
    <xf numFmtId="43" fontId="16" fillId="6" borderId="0" xfId="1" applyFont="1" applyFill="1" applyBorder="1"/>
    <xf numFmtId="43" fontId="16" fillId="6" borderId="13" xfId="1" applyFont="1" applyFill="1" applyBorder="1"/>
    <xf numFmtId="0" fontId="16" fillId="0" borderId="0" xfId="0" applyFont="1" applyAlignment="1"/>
    <xf numFmtId="43" fontId="1" fillId="6" borderId="0" xfId="1" applyFont="1" applyFill="1" applyBorder="1"/>
    <xf numFmtId="0" fontId="2" fillId="0" borderId="1" xfId="0" applyFont="1" applyBorder="1" applyAlignment="1">
      <alignment wrapText="1"/>
    </xf>
    <xf numFmtId="0" fontId="2" fillId="5" borderId="14" xfId="0" applyFont="1" applyFill="1" applyBorder="1"/>
    <xf numFmtId="43" fontId="2" fillId="3" borderId="14" xfId="1" applyFont="1" applyFill="1" applyBorder="1"/>
    <xf numFmtId="43" fontId="2" fillId="6" borderId="1" xfId="1" applyFont="1" applyFill="1" applyBorder="1"/>
    <xf numFmtId="43" fontId="2" fillId="6" borderId="15" xfId="1" applyFont="1" applyFill="1" applyBorder="1"/>
    <xf numFmtId="40" fontId="0" fillId="0" borderId="0" xfId="0" applyNumberFormat="1"/>
    <xf numFmtId="43" fontId="18" fillId="3" borderId="12" xfId="1" applyFont="1" applyFill="1" applyBorder="1"/>
    <xf numFmtId="43" fontId="18" fillId="6" borderId="0" xfId="1" applyFont="1" applyFill="1" applyBorder="1"/>
    <xf numFmtId="43" fontId="14" fillId="6" borderId="0" xfId="1" applyFont="1" applyFill="1" applyBorder="1"/>
    <xf numFmtId="43" fontId="18" fillId="6" borderId="13" xfId="1" applyFont="1" applyFill="1" applyBorder="1"/>
    <xf numFmtId="0" fontId="18" fillId="5" borderId="12" xfId="0" applyFont="1" applyFill="1" applyBorder="1"/>
    <xf numFmtId="0" fontId="14" fillId="0" borderId="0" xfId="0" applyFont="1"/>
    <xf numFmtId="43" fontId="4" fillId="2" borderId="0" xfId="1" applyFont="1" applyFill="1"/>
    <xf numFmtId="43" fontId="3" fillId="2" borderId="0" xfId="1" applyFont="1" applyFill="1" applyAlignment="1">
      <alignment horizontal="center"/>
    </xf>
    <xf numFmtId="0" fontId="3" fillId="0" borderId="0" xfId="1" applyNumberFormat="1" applyFont="1" applyAlignment="1">
      <alignment horizontal="center"/>
    </xf>
    <xf numFmtId="0" fontId="3" fillId="7" borderId="8" xfId="0" applyFont="1" applyFill="1" applyBorder="1" applyAlignment="1">
      <alignment horizontal="center"/>
    </xf>
    <xf numFmtId="43" fontId="4" fillId="7" borderId="0" xfId="1" applyFont="1" applyFill="1" applyBorder="1"/>
    <xf numFmtId="43" fontId="16" fillId="7" borderId="21" xfId="1" applyFont="1" applyFill="1" applyBorder="1"/>
    <xf numFmtId="43" fontId="17" fillId="7" borderId="21" xfId="1" applyFont="1" applyFill="1" applyBorder="1"/>
    <xf numFmtId="43" fontId="2" fillId="7" borderId="22" xfId="1" applyFont="1" applyFill="1" applyBorder="1"/>
    <xf numFmtId="43" fontId="15" fillId="7" borderId="0" xfId="1" applyFont="1" applyFill="1" applyBorder="1"/>
    <xf numFmtId="43" fontId="4" fillId="7" borderId="3" xfId="1" applyFont="1" applyFill="1" applyBorder="1"/>
    <xf numFmtId="0" fontId="3" fillId="7" borderId="20" xfId="0" applyFont="1" applyFill="1" applyBorder="1" applyAlignment="1">
      <alignment horizontal="center"/>
    </xf>
    <xf numFmtId="43" fontId="4" fillId="7" borderId="21" xfId="1" applyFont="1" applyFill="1" applyBorder="1"/>
    <xf numFmtId="43" fontId="15" fillId="7" borderId="21" xfId="1" applyFont="1" applyFill="1" applyBorder="1"/>
    <xf numFmtId="43" fontId="4" fillId="7" borderId="20" xfId="1" applyFont="1" applyFill="1" applyBorder="1"/>
    <xf numFmtId="43" fontId="3" fillId="7" borderId="19" xfId="1" applyFont="1" applyFill="1" applyBorder="1" applyAlignment="1">
      <alignment horizontal="center"/>
    </xf>
    <xf numFmtId="43" fontId="0" fillId="2" borderId="0" xfId="1" applyFont="1" applyFill="1" applyBorder="1"/>
    <xf numFmtId="0" fontId="0" fillId="2" borderId="0" xfId="0" applyFill="1" applyBorder="1"/>
    <xf numFmtId="43" fontId="16" fillId="2" borderId="0" xfId="1" applyFont="1" applyFill="1" applyBorder="1"/>
    <xf numFmtId="43" fontId="17" fillId="2" borderId="0" xfId="1" applyFont="1" applyFill="1" applyBorder="1"/>
    <xf numFmtId="0" fontId="17" fillId="2" borderId="0" xfId="0" applyFont="1" applyFill="1" applyBorder="1"/>
    <xf numFmtId="0" fontId="16" fillId="2" borderId="0" xfId="0" applyFont="1" applyFill="1" applyBorder="1"/>
    <xf numFmtId="43" fontId="8" fillId="2" borderId="0" xfId="1" applyFont="1" applyFill="1" applyBorder="1"/>
    <xf numFmtId="0" fontId="8" fillId="2" borderId="0" xfId="0" applyFont="1" applyFill="1" applyBorder="1"/>
    <xf numFmtId="0" fontId="8" fillId="2" borderId="0" xfId="0" applyFont="1" applyFill="1" applyBorder="1" applyAlignment="1">
      <alignment wrapText="1"/>
    </xf>
    <xf numFmtId="4" fontId="0" fillId="2" borderId="0" xfId="0" applyNumberFormat="1" applyFill="1" applyBorder="1" applyAlignment="1">
      <alignment wrapText="1"/>
    </xf>
    <xf numFmtId="4" fontId="8" fillId="2" borderId="0" xfId="0" applyNumberFormat="1" applyFont="1" applyFill="1" applyBorder="1" applyAlignment="1">
      <alignment wrapText="1"/>
    </xf>
    <xf numFmtId="4" fontId="11" fillId="2" borderId="0" xfId="0" applyNumberFormat="1" applyFont="1" applyFill="1" applyBorder="1" applyAlignment="1">
      <alignment wrapText="1"/>
    </xf>
    <xf numFmtId="0" fontId="2" fillId="2" borderId="0" xfId="0" applyFont="1" applyFill="1" applyBorder="1"/>
    <xf numFmtId="0" fontId="0" fillId="2" borderId="0" xfId="0" applyFill="1" applyBorder="1" applyAlignment="1">
      <alignment wrapText="1"/>
    </xf>
    <xf numFmtId="4" fontId="8" fillId="2" borderId="0" xfId="0" applyNumberFormat="1" applyFont="1" applyFill="1" applyBorder="1"/>
    <xf numFmtId="43" fontId="8" fillId="2" borderId="0" xfId="0" applyNumberFormat="1" applyFont="1" applyFill="1" applyBorder="1"/>
    <xf numFmtId="0" fontId="14" fillId="2" borderId="0" xfId="0" applyFont="1" applyFill="1" applyBorder="1"/>
    <xf numFmtId="40" fontId="0" fillId="2" borderId="0" xfId="0" applyNumberFormat="1" applyFill="1" applyBorder="1"/>
    <xf numFmtId="43" fontId="3" fillId="3" borderId="14" xfId="1" applyFont="1" applyFill="1" applyBorder="1"/>
    <xf numFmtId="43" fontId="3" fillId="6" borderId="1" xfId="1" applyFont="1" applyFill="1" applyBorder="1"/>
    <xf numFmtId="43" fontId="3" fillId="6" borderId="15" xfId="1" applyFont="1" applyFill="1" applyBorder="1"/>
    <xf numFmtId="43" fontId="3" fillId="7" borderId="1" xfId="1" applyFont="1" applyFill="1" applyBorder="1"/>
    <xf numFmtId="43" fontId="3" fillId="7" borderId="22" xfId="1" applyFont="1" applyFill="1" applyBorder="1"/>
    <xf numFmtId="40" fontId="3" fillId="3" borderId="16" xfId="1" applyNumberFormat="1" applyFont="1" applyFill="1" applyBorder="1"/>
    <xf numFmtId="40" fontId="3" fillId="6" borderId="4" xfId="1" applyNumberFormat="1" applyFont="1" applyFill="1" applyBorder="1"/>
    <xf numFmtId="17" fontId="3" fillId="4" borderId="9" xfId="0" applyNumberFormat="1" applyFont="1" applyFill="1" applyBorder="1" applyAlignment="1">
      <alignment horizontal="center"/>
    </xf>
    <xf numFmtId="164" fontId="4" fillId="2" borderId="0" xfId="1" applyNumberFormat="1" applyFont="1" applyFill="1"/>
    <xf numFmtId="164" fontId="4" fillId="7" borderId="23" xfId="1" applyNumberFormat="1" applyFont="1" applyFill="1" applyBorder="1" applyAlignment="1">
      <alignment horizontal="center"/>
    </xf>
    <xf numFmtId="43" fontId="16" fillId="7" borderId="12" xfId="1" applyFont="1" applyFill="1" applyBorder="1"/>
    <xf numFmtId="43" fontId="17" fillId="7" borderId="12" xfId="1" applyFont="1" applyFill="1" applyBorder="1"/>
    <xf numFmtId="43" fontId="2" fillId="7" borderId="14" xfId="1" applyFont="1" applyFill="1" applyBorder="1"/>
    <xf numFmtId="0" fontId="3" fillId="7" borderId="3" xfId="0" applyFont="1" applyFill="1" applyBorder="1" applyAlignment="1">
      <alignment horizontal="center"/>
    </xf>
    <xf numFmtId="0" fontId="4" fillId="0" borderId="3" xfId="0" applyFont="1" applyBorder="1" applyAlignment="1">
      <alignment wrapText="1"/>
    </xf>
    <xf numFmtId="0" fontId="4" fillId="5" borderId="8" xfId="0" applyFont="1" applyFill="1" applyBorder="1"/>
    <xf numFmtId="40" fontId="4" fillId="0" borderId="4" xfId="0" applyNumberFormat="1" applyFont="1" applyBorder="1" applyAlignment="1">
      <alignment wrapText="1"/>
    </xf>
    <xf numFmtId="40" fontId="4" fillId="5" borderId="4" xfId="0" applyNumberFormat="1" applyFont="1" applyFill="1" applyBorder="1"/>
    <xf numFmtId="40" fontId="3" fillId="7" borderId="4" xfId="1" applyNumberFormat="1" applyFont="1" applyFill="1" applyBorder="1"/>
    <xf numFmtId="43" fontId="4" fillId="7" borderId="12" xfId="1" applyFont="1" applyFill="1" applyBorder="1"/>
    <xf numFmtId="164" fontId="3" fillId="6" borderId="24" xfId="1" applyNumberFormat="1" applyFont="1" applyFill="1" applyBorder="1" applyAlignment="1">
      <alignment horizontal="center"/>
    </xf>
    <xf numFmtId="164" fontId="3" fillId="6" borderId="25" xfId="1" applyNumberFormat="1" applyFont="1" applyFill="1" applyBorder="1" applyAlignment="1">
      <alignment horizontal="center"/>
    </xf>
    <xf numFmtId="43" fontId="20" fillId="2" borderId="0" xfId="1" applyFont="1" applyFill="1" applyBorder="1"/>
    <xf numFmtId="43" fontId="1" fillId="2" borderId="0" xfId="1" applyFont="1" applyFill="1" applyBorder="1"/>
    <xf numFmtId="0" fontId="0" fillId="2" borderId="0" xfId="0" applyFont="1" applyFill="1" applyBorder="1"/>
    <xf numFmtId="0" fontId="21" fillId="2" borderId="0" xfId="0" applyFont="1" applyFill="1" applyBorder="1"/>
    <xf numFmtId="0" fontId="17" fillId="2" borderId="0" xfId="0" applyFont="1" applyFill="1" applyBorder="1" applyAlignment="1">
      <alignment wrapText="1"/>
    </xf>
    <xf numFmtId="4" fontId="17" fillId="2" borderId="0" xfId="0" applyNumberFormat="1" applyFont="1" applyFill="1" applyBorder="1" applyAlignment="1">
      <alignment wrapText="1"/>
    </xf>
    <xf numFmtId="4" fontId="19" fillId="2" borderId="0" xfId="0" applyNumberFormat="1" applyFont="1" applyFill="1" applyBorder="1" applyAlignment="1">
      <alignment wrapText="1"/>
    </xf>
    <xf numFmtId="43" fontId="23" fillId="2" borderId="0" xfId="1" applyFont="1" applyFill="1" applyBorder="1"/>
    <xf numFmtId="4" fontId="17" fillId="2" borderId="0" xfId="0" applyNumberFormat="1" applyFont="1" applyFill="1" applyBorder="1"/>
    <xf numFmtId="43" fontId="17" fillId="2" borderId="0" xfId="0" applyNumberFormat="1" applyFont="1" applyFill="1" applyBorder="1"/>
    <xf numFmtId="0" fontId="23" fillId="2" borderId="0" xfId="0" applyFont="1" applyFill="1" applyBorder="1"/>
    <xf numFmtId="43" fontId="3" fillId="7" borderId="26" xfId="1" applyFont="1" applyFill="1" applyBorder="1"/>
    <xf numFmtId="43" fontId="17" fillId="6" borderId="27" xfId="1" applyFont="1" applyFill="1" applyBorder="1"/>
    <xf numFmtId="43" fontId="17" fillId="6" borderId="28" xfId="1" applyFont="1" applyFill="1" applyBorder="1"/>
    <xf numFmtId="43" fontId="16" fillId="6" borderId="28" xfId="1" applyFont="1" applyFill="1" applyBorder="1"/>
    <xf numFmtId="43" fontId="4" fillId="6" borderId="28" xfId="1" applyFont="1" applyFill="1" applyBorder="1"/>
    <xf numFmtId="43" fontId="2" fillId="6" borderId="29" xfId="1" applyFont="1" applyFill="1" applyBorder="1"/>
    <xf numFmtId="43" fontId="4" fillId="6" borderId="30" xfId="1" applyFont="1" applyFill="1" applyBorder="1"/>
    <xf numFmtId="43" fontId="18" fillId="6" borderId="30" xfId="1" applyFont="1" applyFill="1" applyBorder="1"/>
    <xf numFmtId="43" fontId="15" fillId="6" borderId="30" xfId="1" applyFont="1" applyFill="1" applyBorder="1"/>
    <xf numFmtId="43" fontId="3" fillId="6" borderId="18" xfId="1" applyFont="1" applyFill="1" applyBorder="1"/>
    <xf numFmtId="40" fontId="3" fillId="6" borderId="31" xfId="1" applyNumberFormat="1" applyFont="1" applyFill="1" applyBorder="1"/>
    <xf numFmtId="43" fontId="4" fillId="6" borderId="32" xfId="1" applyFont="1" applyFill="1" applyBorder="1"/>
    <xf numFmtId="164" fontId="3" fillId="3" borderId="24" xfId="1" applyNumberFormat="1" applyFont="1" applyFill="1" applyBorder="1" applyAlignment="1">
      <alignment horizontal="center"/>
    </xf>
    <xf numFmtId="164" fontId="4" fillId="3" borderId="0" xfId="1" applyNumberFormat="1" applyFont="1" applyFill="1" applyBorder="1"/>
    <xf numFmtId="43" fontId="16" fillId="3" borderId="0" xfId="1" applyFont="1" applyFill="1" applyBorder="1"/>
    <xf numFmtId="43" fontId="17" fillId="3" borderId="0" xfId="1" applyFont="1" applyFill="1" applyBorder="1"/>
    <xf numFmtId="43" fontId="2" fillId="3" borderId="1" xfId="1" applyFont="1" applyFill="1" applyBorder="1"/>
    <xf numFmtId="43" fontId="15" fillId="3" borderId="0" xfId="1" applyFont="1" applyFill="1" applyBorder="1"/>
    <xf numFmtId="43" fontId="18" fillId="3" borderId="0" xfId="1" applyFont="1" applyFill="1" applyBorder="1"/>
    <xf numFmtId="43" fontId="3" fillId="3" borderId="1" xfId="1" applyFont="1" applyFill="1" applyBorder="1"/>
    <xf numFmtId="40" fontId="3" fillId="3" borderId="4" xfId="1" applyNumberFormat="1" applyFont="1" applyFill="1" applyBorder="1"/>
    <xf numFmtId="0" fontId="4" fillId="7" borderId="11" xfId="1" applyNumberFormat="1" applyFont="1" applyFill="1" applyBorder="1" applyAlignment="1">
      <alignment horizontal="center"/>
    </xf>
    <xf numFmtId="17" fontId="3" fillId="7" borderId="20" xfId="0" applyNumberFormat="1" applyFont="1" applyFill="1" applyBorder="1" applyAlignment="1">
      <alignment horizontal="center"/>
    </xf>
    <xf numFmtId="164" fontId="3" fillId="7" borderId="19" xfId="1" applyNumberFormat="1" applyFont="1" applyFill="1" applyBorder="1" applyAlignment="1">
      <alignment horizontal="center"/>
    </xf>
    <xf numFmtId="43" fontId="5" fillId="0" borderId="0" xfId="1" applyFont="1" applyAlignment="1">
      <alignment horizontal="center"/>
    </xf>
    <xf numFmtId="0" fontId="3" fillId="4" borderId="6" xfId="1" applyNumberFormat="1" applyFont="1" applyFill="1" applyBorder="1" applyAlignment="1">
      <alignment horizontal="center"/>
    </xf>
    <xf numFmtId="0" fontId="3" fillId="4" borderId="10" xfId="1" applyNumberFormat="1" applyFont="1" applyFill="1" applyBorder="1" applyAlignment="1">
      <alignment horizontal="center"/>
    </xf>
    <xf numFmtId="0" fontId="3" fillId="4" borderId="7" xfId="1" applyNumberFormat="1" applyFont="1" applyFill="1" applyBorder="1" applyAlignment="1">
      <alignment horizontal="center"/>
    </xf>
    <xf numFmtId="43" fontId="3" fillId="8" borderId="6" xfId="1" applyFont="1" applyFill="1" applyBorder="1" applyAlignment="1">
      <alignment horizontal="center"/>
    </xf>
    <xf numFmtId="43" fontId="3" fillId="8" borderId="10" xfId="1" applyFont="1" applyFill="1" applyBorder="1" applyAlignment="1">
      <alignment horizontal="center"/>
    </xf>
    <xf numFmtId="43" fontId="3" fillId="8" borderId="7" xfId="1" applyFont="1" applyFill="1" applyBorder="1" applyAlignment="1">
      <alignment horizontal="center"/>
    </xf>
    <xf numFmtId="43" fontId="3" fillId="3" borderId="6" xfId="1" applyFont="1" applyFill="1" applyBorder="1" applyAlignment="1">
      <alignment horizontal="center"/>
    </xf>
    <xf numFmtId="43" fontId="3" fillId="3" borderId="10" xfId="1" applyFont="1" applyFill="1" applyBorder="1" applyAlignment="1">
      <alignment horizontal="center"/>
    </xf>
    <xf numFmtId="43" fontId="3" fillId="3" borderId="7" xfId="1" applyFont="1" applyFill="1" applyBorder="1" applyAlignment="1">
      <alignment horizontal="center"/>
    </xf>
    <xf numFmtId="43" fontId="3" fillId="9" borderId="6" xfId="1" applyFont="1" applyFill="1" applyBorder="1" applyAlignment="1">
      <alignment horizontal="center"/>
    </xf>
    <xf numFmtId="43" fontId="3" fillId="9" borderId="10" xfId="1" applyFont="1" applyFill="1" applyBorder="1" applyAlignment="1">
      <alignment horizontal="center"/>
    </xf>
    <xf numFmtId="43" fontId="3" fillId="9" borderId="7" xfId="1" applyFont="1" applyFill="1" applyBorder="1" applyAlignment="1">
      <alignment horizontal="center"/>
    </xf>
    <xf numFmtId="43" fontId="22" fillId="2" borderId="0" xfId="1" applyFont="1" applyFill="1" applyBorder="1" applyAlignment="1">
      <alignment horizontal="center" wrapText="1"/>
    </xf>
    <xf numFmtId="49" fontId="22" fillId="2" borderId="0" xfId="0" applyNumberFormat="1" applyFont="1" applyFill="1" applyBorder="1" applyAlignment="1">
      <alignment horizontal="center" wrapText="1"/>
    </xf>
    <xf numFmtId="43" fontId="3" fillId="3" borderId="3" xfId="1" applyFont="1" applyFill="1" applyBorder="1" applyAlignment="1">
      <alignment horizontal="center"/>
    </xf>
    <xf numFmtId="43" fontId="3" fillId="3" borderId="9" xfId="1" applyFont="1" applyFill="1" applyBorder="1" applyAlignment="1">
      <alignment horizontal="center"/>
    </xf>
    <xf numFmtId="0" fontId="3" fillId="7" borderId="6" xfId="1" applyNumberFormat="1" applyFont="1" applyFill="1" applyBorder="1" applyAlignment="1">
      <alignment horizontal="center"/>
    </xf>
    <xf numFmtId="0" fontId="3" fillId="7" borderId="10" xfId="1" applyNumberFormat="1" applyFont="1" applyFill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158"/>
  <sheetViews>
    <sheetView topLeftCell="AW1" workbookViewId="0">
      <pane ySplit="7" topLeftCell="A8" activePane="bottomLeft" state="frozen"/>
      <selection pane="bottomLeft" activeCell="BA16" sqref="BA16"/>
    </sheetView>
  </sheetViews>
  <sheetFormatPr baseColWidth="10" defaultRowHeight="11.25" x14ac:dyDescent="0.2"/>
  <cols>
    <col min="1" max="1" width="59.5703125" style="35" customWidth="1"/>
    <col min="2" max="2" width="17.28515625" style="36" customWidth="1"/>
    <col min="3" max="3" width="16.7109375" style="36" customWidth="1"/>
    <col min="4" max="4" width="20.5703125" style="36" customWidth="1"/>
    <col min="5" max="5" width="20.85546875" style="37" customWidth="1"/>
    <col min="6" max="6" width="17.42578125" style="36" customWidth="1"/>
    <col min="7" max="7" width="16.42578125" style="36" customWidth="1"/>
    <col min="8" max="8" width="13.7109375" style="38" customWidth="1"/>
    <col min="9" max="9" width="61.28515625" style="39" customWidth="1"/>
    <col min="10" max="15" width="16.7109375" style="39" customWidth="1"/>
    <col min="16" max="16" width="11.42578125" style="38"/>
    <col min="17" max="17" width="57.42578125" style="48" customWidth="1"/>
    <col min="18" max="18" width="17.7109375" style="40" customWidth="1"/>
    <col min="19" max="19" width="17.7109375" style="49" customWidth="1"/>
    <col min="20" max="23" width="17.7109375" style="40" customWidth="1"/>
    <col min="24" max="24" width="11.42578125" style="38"/>
    <col min="25" max="25" width="43" style="35" customWidth="1"/>
    <col min="26" max="26" width="21.7109375" style="40" customWidth="1"/>
    <col min="27" max="31" width="17.28515625" style="40" customWidth="1"/>
    <col min="32" max="32" width="11.42578125" style="38"/>
    <col min="33" max="33" width="43" style="35" customWidth="1"/>
    <col min="34" max="34" width="21.7109375" style="40" customWidth="1"/>
    <col min="35" max="39" width="18.5703125" style="40" customWidth="1"/>
    <col min="40" max="40" width="11.42578125" style="38"/>
    <col min="41" max="41" width="46.42578125" style="35" customWidth="1"/>
    <col min="42" max="42" width="18.28515625" style="40" customWidth="1"/>
    <col min="43" max="47" width="14.140625" style="40" customWidth="1"/>
    <col min="48" max="48" width="11.42578125" style="38"/>
    <col min="49" max="49" width="46.28515625" style="40" customWidth="1"/>
    <col min="50" max="51" width="16.85546875" style="40" customWidth="1"/>
    <col min="52" max="53" width="17.85546875" style="40" customWidth="1"/>
    <col min="54" max="55" width="16.85546875" style="40" customWidth="1"/>
    <col min="56" max="56" width="39.85546875" style="40" customWidth="1"/>
    <col min="57" max="58" width="16.85546875" style="40" bestFit="1" customWidth="1"/>
    <col min="59" max="60" width="17.85546875" style="40" bestFit="1" customWidth="1"/>
    <col min="61" max="62" width="16.85546875" style="40" bestFit="1" customWidth="1"/>
    <col min="63" max="16384" width="11.42578125" style="40"/>
  </cols>
  <sheetData>
    <row r="1" spans="1:62" x14ac:dyDescent="0.2">
      <c r="Q1" s="39"/>
      <c r="R1" s="39"/>
      <c r="S1" s="39"/>
      <c r="T1" s="39"/>
      <c r="U1" s="39"/>
      <c r="V1" s="39"/>
      <c r="W1" s="39"/>
    </row>
    <row r="2" spans="1:62" x14ac:dyDescent="0.2">
      <c r="A2" s="41" t="s">
        <v>1</v>
      </c>
      <c r="I2" s="42" t="s">
        <v>1</v>
      </c>
      <c r="J2" s="42"/>
      <c r="K2" s="42"/>
      <c r="L2" s="42"/>
      <c r="M2" s="42"/>
      <c r="N2" s="42"/>
      <c r="O2" s="42"/>
      <c r="Q2" s="42" t="s">
        <v>1</v>
      </c>
      <c r="R2" s="42"/>
      <c r="S2" s="42"/>
      <c r="T2" s="42"/>
      <c r="U2" s="42"/>
      <c r="V2" s="42"/>
      <c r="W2" s="42"/>
      <c r="Y2" s="4" t="s">
        <v>1</v>
      </c>
      <c r="AG2" s="4" t="s">
        <v>1</v>
      </c>
      <c r="AO2" s="4" t="s">
        <v>1</v>
      </c>
    </row>
    <row r="3" spans="1:62" x14ac:dyDescent="0.2">
      <c r="A3" s="41" t="s">
        <v>67</v>
      </c>
      <c r="I3" s="42" t="s">
        <v>68</v>
      </c>
      <c r="J3" s="42"/>
      <c r="K3" s="42"/>
      <c r="L3" s="42"/>
      <c r="M3" s="42"/>
      <c r="N3" s="42"/>
      <c r="O3" s="42"/>
      <c r="Q3" s="42" t="s">
        <v>68</v>
      </c>
      <c r="R3" s="42"/>
      <c r="S3" s="42"/>
      <c r="T3" s="42"/>
      <c r="U3" s="42"/>
      <c r="V3" s="42"/>
      <c r="W3" s="42"/>
      <c r="Y3" s="4" t="s">
        <v>69</v>
      </c>
      <c r="AG3" s="4" t="s">
        <v>69</v>
      </c>
      <c r="AO3" s="4" t="s">
        <v>69</v>
      </c>
      <c r="AW3" s="40" t="s">
        <v>1</v>
      </c>
      <c r="BD3" s="40" t="s">
        <v>1</v>
      </c>
    </row>
    <row r="4" spans="1:62" x14ac:dyDescent="0.2">
      <c r="A4" s="41" t="s">
        <v>70</v>
      </c>
      <c r="I4" s="42" t="s">
        <v>71</v>
      </c>
      <c r="J4" s="42"/>
      <c r="K4" s="42"/>
      <c r="L4" s="42"/>
      <c r="M4" s="42"/>
      <c r="N4" s="42"/>
      <c r="O4" s="42"/>
      <c r="Q4" s="42" t="s">
        <v>72</v>
      </c>
      <c r="R4" s="42"/>
      <c r="S4" s="42"/>
      <c r="T4" s="42"/>
      <c r="U4" s="42"/>
      <c r="V4" s="42"/>
      <c r="W4" s="42"/>
      <c r="Y4" s="4" t="s">
        <v>73</v>
      </c>
      <c r="AG4" s="4" t="s">
        <v>74</v>
      </c>
      <c r="AO4" s="4" t="s">
        <v>75</v>
      </c>
      <c r="AW4" s="40" t="s">
        <v>68</v>
      </c>
      <c r="BD4" s="40" t="s">
        <v>226</v>
      </c>
    </row>
    <row r="5" spans="1:62" x14ac:dyDescent="0.2">
      <c r="A5" s="41" t="s">
        <v>76</v>
      </c>
      <c r="Q5" s="39"/>
      <c r="R5" s="39"/>
      <c r="S5" s="39"/>
      <c r="T5" s="39"/>
      <c r="U5" s="39"/>
      <c r="V5" s="39"/>
      <c r="W5" s="39"/>
      <c r="AW5" s="40" t="s">
        <v>228</v>
      </c>
      <c r="BD5" s="40" t="s">
        <v>227</v>
      </c>
    </row>
    <row r="6" spans="1:62" x14ac:dyDescent="0.2">
      <c r="A6" s="41" t="s">
        <v>77</v>
      </c>
      <c r="B6" s="43" t="s">
        <v>78</v>
      </c>
      <c r="D6" s="43" t="s">
        <v>79</v>
      </c>
      <c r="F6" s="43" t="s">
        <v>80</v>
      </c>
      <c r="I6" s="44" t="s">
        <v>77</v>
      </c>
      <c r="J6" s="218" t="s">
        <v>78</v>
      </c>
      <c r="K6" s="218"/>
      <c r="L6" s="218" t="s">
        <v>79</v>
      </c>
      <c r="M6" s="218"/>
      <c r="N6" s="218" t="s">
        <v>80</v>
      </c>
      <c r="O6" s="218"/>
      <c r="Q6" s="44" t="s">
        <v>77</v>
      </c>
      <c r="R6" s="218" t="s">
        <v>78</v>
      </c>
      <c r="S6" s="218"/>
      <c r="T6" s="218" t="s">
        <v>79</v>
      </c>
      <c r="U6" s="218"/>
      <c r="V6" s="218" t="s">
        <v>80</v>
      </c>
      <c r="W6" s="218"/>
      <c r="Y6" s="45"/>
      <c r="Z6" s="218" t="s">
        <v>78</v>
      </c>
      <c r="AA6" s="218"/>
      <c r="AB6" s="218" t="s">
        <v>79</v>
      </c>
      <c r="AC6" s="218"/>
      <c r="AD6" s="218" t="s">
        <v>80</v>
      </c>
      <c r="AE6" s="218"/>
      <c r="AG6" s="45"/>
      <c r="AH6" s="218" t="s">
        <v>78</v>
      </c>
      <c r="AI6" s="218"/>
      <c r="AJ6" s="218" t="s">
        <v>79</v>
      </c>
      <c r="AK6" s="218"/>
      <c r="AL6" s="218" t="s">
        <v>80</v>
      </c>
      <c r="AM6" s="218"/>
      <c r="AO6" s="46"/>
      <c r="AP6" s="218" t="s">
        <v>78</v>
      </c>
      <c r="AQ6" s="218"/>
      <c r="AR6" s="218" t="s">
        <v>79</v>
      </c>
      <c r="AS6" s="218"/>
      <c r="AT6" s="218" t="s">
        <v>80</v>
      </c>
      <c r="AU6" s="218"/>
    </row>
    <row r="7" spans="1:62" x14ac:dyDescent="0.2">
      <c r="B7" s="43" t="s">
        <v>81</v>
      </c>
      <c r="C7" s="43" t="s">
        <v>82</v>
      </c>
      <c r="D7" s="43" t="s">
        <v>81</v>
      </c>
      <c r="E7" s="47" t="s">
        <v>82</v>
      </c>
      <c r="F7" s="43" t="s">
        <v>81</v>
      </c>
      <c r="G7" s="43" t="s">
        <v>82</v>
      </c>
      <c r="I7" s="40"/>
      <c r="J7" s="32" t="s">
        <v>81</v>
      </c>
      <c r="K7" s="32" t="s">
        <v>82</v>
      </c>
      <c r="L7" s="32" t="s">
        <v>81</v>
      </c>
      <c r="M7" s="32" t="s">
        <v>82</v>
      </c>
      <c r="N7" s="32" t="s">
        <v>81</v>
      </c>
      <c r="O7" s="32" t="s">
        <v>82</v>
      </c>
      <c r="Q7" s="40"/>
      <c r="R7" s="32" t="s">
        <v>81</v>
      </c>
      <c r="S7" s="32" t="s">
        <v>82</v>
      </c>
      <c r="T7" s="32" t="s">
        <v>81</v>
      </c>
      <c r="U7" s="32" t="s">
        <v>82</v>
      </c>
      <c r="V7" s="32" t="s">
        <v>81</v>
      </c>
      <c r="W7" s="32" t="s">
        <v>82</v>
      </c>
      <c r="Y7" s="5" t="s">
        <v>77</v>
      </c>
      <c r="Z7" s="32" t="s">
        <v>81</v>
      </c>
      <c r="AA7" s="32" t="s">
        <v>82</v>
      </c>
      <c r="AB7" s="32" t="s">
        <v>81</v>
      </c>
      <c r="AC7" s="32" t="s">
        <v>82</v>
      </c>
      <c r="AD7" s="32" t="s">
        <v>81</v>
      </c>
      <c r="AE7" s="32" t="s">
        <v>82</v>
      </c>
      <c r="AG7" s="5" t="s">
        <v>77</v>
      </c>
      <c r="AH7" s="32" t="s">
        <v>81</v>
      </c>
      <c r="AI7" s="32" t="s">
        <v>82</v>
      </c>
      <c r="AJ7" s="32" t="s">
        <v>81</v>
      </c>
      <c r="AK7" s="32" t="s">
        <v>82</v>
      </c>
      <c r="AL7" s="32" t="s">
        <v>81</v>
      </c>
      <c r="AM7" s="32" t="s">
        <v>82</v>
      </c>
      <c r="AO7" s="6" t="s">
        <v>77</v>
      </c>
      <c r="AP7" s="32" t="s">
        <v>81</v>
      </c>
      <c r="AQ7" s="32" t="s">
        <v>82</v>
      </c>
      <c r="AR7" s="32" t="s">
        <v>81</v>
      </c>
      <c r="AS7" s="32" t="s">
        <v>82</v>
      </c>
      <c r="AT7" s="32" t="s">
        <v>81</v>
      </c>
      <c r="AU7" s="32" t="s">
        <v>82</v>
      </c>
      <c r="AW7" s="40" t="s">
        <v>77</v>
      </c>
      <c r="AX7" s="40" t="s">
        <v>78</v>
      </c>
      <c r="AZ7" s="40" t="s">
        <v>79</v>
      </c>
      <c r="BB7" s="40" t="s">
        <v>80</v>
      </c>
      <c r="BE7" s="40" t="s">
        <v>78</v>
      </c>
      <c r="BG7" s="40" t="s">
        <v>79</v>
      </c>
      <c r="BI7" s="40" t="s">
        <v>80</v>
      </c>
    </row>
    <row r="8" spans="1:62" x14ac:dyDescent="0.2">
      <c r="I8" s="40"/>
      <c r="J8" s="32"/>
      <c r="K8" s="32"/>
      <c r="L8" s="32"/>
      <c r="M8" s="32"/>
      <c r="N8" s="32"/>
      <c r="O8" s="32"/>
      <c r="Q8" s="40"/>
      <c r="R8" s="32"/>
      <c r="S8" s="32"/>
      <c r="T8" s="32"/>
      <c r="U8" s="32"/>
      <c r="V8" s="32"/>
      <c r="W8" s="32"/>
      <c r="Y8" s="5"/>
      <c r="Z8" s="32"/>
      <c r="AA8" s="32"/>
      <c r="AB8" s="32"/>
      <c r="AC8" s="32"/>
      <c r="AD8" s="32"/>
      <c r="AE8" s="32"/>
      <c r="AG8" s="5"/>
      <c r="AH8" s="32"/>
      <c r="AI8" s="32"/>
      <c r="AJ8" s="32"/>
      <c r="AK8" s="32"/>
      <c r="AL8" s="32"/>
      <c r="AM8" s="32"/>
      <c r="AO8" s="6"/>
      <c r="AP8" s="32"/>
      <c r="AQ8" s="32"/>
      <c r="AR8" s="32"/>
      <c r="AS8" s="32"/>
      <c r="AT8" s="32"/>
      <c r="AU8" s="32"/>
      <c r="AX8" s="40" t="s">
        <v>81</v>
      </c>
      <c r="AY8" s="40" t="s">
        <v>82</v>
      </c>
      <c r="AZ8" s="40" t="s">
        <v>81</v>
      </c>
      <c r="BA8" s="40" t="s">
        <v>82</v>
      </c>
      <c r="BB8" s="40" t="s">
        <v>81</v>
      </c>
      <c r="BC8" s="40" t="s">
        <v>82</v>
      </c>
      <c r="BD8" s="40" t="s">
        <v>77</v>
      </c>
      <c r="BE8" s="40" t="s">
        <v>81</v>
      </c>
      <c r="BF8" s="40" t="s">
        <v>82</v>
      </c>
      <c r="BG8" s="40" t="s">
        <v>81</v>
      </c>
      <c r="BH8" s="40" t="s">
        <v>82</v>
      </c>
      <c r="BI8" s="40" t="s">
        <v>81</v>
      </c>
      <c r="BJ8" s="40" t="s">
        <v>82</v>
      </c>
    </row>
    <row r="9" spans="1:62" x14ac:dyDescent="0.2">
      <c r="A9" s="41" t="s">
        <v>83</v>
      </c>
      <c r="B9" s="43">
        <v>236100</v>
      </c>
      <c r="D9" s="43">
        <v>2551132.25</v>
      </c>
      <c r="E9" s="47">
        <v>2550132.25</v>
      </c>
      <c r="F9" s="43">
        <v>237100</v>
      </c>
      <c r="H9" s="38">
        <f>+F9-AD9</f>
        <v>0</v>
      </c>
      <c r="I9" s="41" t="s">
        <v>84</v>
      </c>
      <c r="J9" s="41">
        <v>236100</v>
      </c>
      <c r="K9" s="41"/>
      <c r="L9" s="41">
        <v>1029932.68</v>
      </c>
      <c r="M9" s="41">
        <v>550288.03</v>
      </c>
      <c r="N9" s="41">
        <v>715744.65</v>
      </c>
      <c r="O9" s="41"/>
      <c r="Q9" s="48" t="s">
        <v>84</v>
      </c>
      <c r="R9" s="40">
        <v>715744.65</v>
      </c>
      <c r="T9" s="40">
        <v>1144766.6200000001</v>
      </c>
      <c r="U9" s="40">
        <v>623411.27</v>
      </c>
      <c r="V9" s="40">
        <v>237100</v>
      </c>
      <c r="X9" s="38">
        <f>+R9-N9</f>
        <v>0</v>
      </c>
      <c r="Y9" s="7" t="s">
        <v>84</v>
      </c>
      <c r="Z9" s="8">
        <v>237100</v>
      </c>
      <c r="AB9" s="8">
        <v>376432.95</v>
      </c>
      <c r="AC9" s="8">
        <v>376432.95</v>
      </c>
      <c r="AD9" s="8">
        <v>237100</v>
      </c>
      <c r="AF9" s="38">
        <f>+Z9-V9</f>
        <v>0</v>
      </c>
      <c r="AG9" s="7" t="s">
        <v>84</v>
      </c>
      <c r="AH9" s="8">
        <v>237100</v>
      </c>
      <c r="AJ9" s="8">
        <v>465619.89</v>
      </c>
      <c r="AK9" s="8">
        <v>465619.89</v>
      </c>
      <c r="AL9" s="8">
        <v>237100</v>
      </c>
      <c r="AN9" s="38">
        <f>+AH9-AD9</f>
        <v>0</v>
      </c>
      <c r="AO9" s="7" t="s">
        <v>84</v>
      </c>
      <c r="AP9" s="8">
        <v>237100</v>
      </c>
      <c r="AR9" s="8">
        <v>269097.44</v>
      </c>
      <c r="AS9" s="8">
        <v>269097.44</v>
      </c>
      <c r="AT9" s="8">
        <v>237100</v>
      </c>
      <c r="AV9" s="38">
        <f>+AP9-AL9</f>
        <v>0</v>
      </c>
      <c r="AW9" s="40" t="s">
        <v>84</v>
      </c>
      <c r="AX9" s="40">
        <v>237100</v>
      </c>
      <c r="AZ9" s="40">
        <v>846904.03</v>
      </c>
      <c r="BA9" s="40">
        <v>845904.03</v>
      </c>
      <c r="BB9" s="40">
        <v>238100</v>
      </c>
      <c r="BD9" s="40" t="s">
        <v>84</v>
      </c>
      <c r="BE9" s="40">
        <v>238100</v>
      </c>
      <c r="BG9" s="40">
        <v>1084433.1399999999</v>
      </c>
      <c r="BH9" s="40">
        <v>1208960.7</v>
      </c>
      <c r="BI9" s="40">
        <v>113572.44</v>
      </c>
    </row>
    <row r="10" spans="1:62" x14ac:dyDescent="0.2">
      <c r="A10" s="41" t="s">
        <v>85</v>
      </c>
      <c r="B10" s="43">
        <v>59867934.270000003</v>
      </c>
      <c r="D10" s="43">
        <v>5511003057.6300001</v>
      </c>
      <c r="E10" s="47">
        <v>5482589041.2600002</v>
      </c>
      <c r="F10" s="43">
        <v>88281950.640000001</v>
      </c>
      <c r="H10" s="38">
        <f t="shared" ref="H10:H33" si="0">+F10-AD10</f>
        <v>0</v>
      </c>
      <c r="I10" s="41" t="s">
        <v>85</v>
      </c>
      <c r="J10" s="41">
        <v>59867934.270000003</v>
      </c>
      <c r="K10" s="41"/>
      <c r="L10" s="41">
        <v>831713593.80999994</v>
      </c>
      <c r="M10" s="41">
        <v>782889525.97000003</v>
      </c>
      <c r="N10" s="41">
        <v>108692002.11</v>
      </c>
      <c r="O10" s="41"/>
      <c r="Q10" s="50" t="s">
        <v>85</v>
      </c>
      <c r="R10" s="40">
        <v>108692002.11</v>
      </c>
      <c r="T10" s="40">
        <v>1571772575</v>
      </c>
      <c r="U10" s="40">
        <v>1546276485.3299999</v>
      </c>
      <c r="V10" s="40">
        <v>134188091.78</v>
      </c>
      <c r="X10" s="38">
        <f t="shared" ref="X10:X64" si="1">+R10-N10</f>
        <v>0</v>
      </c>
      <c r="Y10" s="35" t="s">
        <v>85</v>
      </c>
      <c r="Z10" s="8">
        <v>134188091.78</v>
      </c>
      <c r="AB10" s="8">
        <v>3107516888.8200002</v>
      </c>
      <c r="AC10" s="8">
        <v>3153423029.96</v>
      </c>
      <c r="AD10" s="8">
        <v>88281950.640000001</v>
      </c>
      <c r="AF10" s="38">
        <f t="shared" ref="AF10:AF64" si="2">+Z10-V10</f>
        <v>0</v>
      </c>
      <c r="AG10" s="35" t="s">
        <v>85</v>
      </c>
      <c r="AH10" s="8">
        <v>88281950.640000001</v>
      </c>
      <c r="AJ10" s="8">
        <v>2234312997.4400001</v>
      </c>
      <c r="AK10" s="8">
        <v>2244096788.6100001</v>
      </c>
      <c r="AL10" s="8">
        <v>78498159.469999999</v>
      </c>
      <c r="AN10" s="38">
        <f t="shared" ref="AN10:AN64" si="3">+AH10-AD10</f>
        <v>0</v>
      </c>
      <c r="AO10" s="7" t="s">
        <v>85</v>
      </c>
      <c r="AP10" s="8">
        <v>78498159.469999999</v>
      </c>
      <c r="AR10" s="8">
        <v>2205658879.8499999</v>
      </c>
      <c r="AS10" s="8">
        <v>2169644502.3400002</v>
      </c>
      <c r="AT10" s="8">
        <v>114512536.98</v>
      </c>
      <c r="AV10" s="38">
        <f t="shared" ref="AV10:AV63" si="4">+AP10-AL10</f>
        <v>0</v>
      </c>
      <c r="AW10" s="40" t="s">
        <v>208</v>
      </c>
      <c r="AX10" s="40">
        <v>107201324.81999999</v>
      </c>
      <c r="AZ10" s="40">
        <v>7761562793.8500004</v>
      </c>
      <c r="BA10" s="40">
        <v>7692329780.0299997</v>
      </c>
      <c r="BB10" s="40">
        <v>176434338.63999999</v>
      </c>
      <c r="BD10" s="40" t="s">
        <v>215</v>
      </c>
      <c r="BE10" s="40">
        <v>176434338.63999999</v>
      </c>
      <c r="BG10" s="40">
        <v>6745874087.04</v>
      </c>
      <c r="BH10" s="40">
        <v>6861641563.1800003</v>
      </c>
      <c r="BI10" s="40">
        <v>60666862.5</v>
      </c>
    </row>
    <row r="11" spans="1:62" x14ac:dyDescent="0.2">
      <c r="A11" s="41" t="s">
        <v>86</v>
      </c>
      <c r="B11" s="43">
        <v>4362999.3499999996</v>
      </c>
      <c r="D11" s="43">
        <v>4960000023.8299999</v>
      </c>
      <c r="E11" s="47">
        <v>4830335601.0900002</v>
      </c>
      <c r="F11" s="43">
        <v>134027422.09</v>
      </c>
      <c r="H11" s="38">
        <f t="shared" si="0"/>
        <v>0</v>
      </c>
      <c r="I11" s="41" t="s">
        <v>87</v>
      </c>
      <c r="J11" s="41">
        <v>4362999.3499999996</v>
      </c>
      <c r="K11" s="41"/>
      <c r="L11" s="41">
        <v>612860081.02999997</v>
      </c>
      <c r="M11" s="41">
        <v>574222269.76999998</v>
      </c>
      <c r="N11" s="41">
        <v>43000810.609999999</v>
      </c>
      <c r="O11" s="41"/>
      <c r="Q11" s="50" t="s">
        <v>86</v>
      </c>
      <c r="R11" s="40">
        <v>43000810.609999999</v>
      </c>
      <c r="T11" s="40">
        <v>1422055350.22</v>
      </c>
      <c r="U11" s="40">
        <v>1380022080.22</v>
      </c>
      <c r="V11" s="40">
        <v>85034080.609999999</v>
      </c>
      <c r="X11" s="38">
        <f t="shared" si="1"/>
        <v>0</v>
      </c>
      <c r="Y11" s="7" t="s">
        <v>86</v>
      </c>
      <c r="Z11" s="8">
        <v>85034080.609999999</v>
      </c>
      <c r="AB11" s="8">
        <v>2925084592.5799999</v>
      </c>
      <c r="AC11" s="8">
        <v>2876091251.0999999</v>
      </c>
      <c r="AD11" s="8">
        <v>134027422.09</v>
      </c>
      <c r="AF11" s="38">
        <f t="shared" si="2"/>
        <v>0</v>
      </c>
      <c r="AG11" s="7" t="s">
        <v>86</v>
      </c>
      <c r="AH11" s="8">
        <v>134027422.09</v>
      </c>
      <c r="AJ11" s="8">
        <v>2067507568.95</v>
      </c>
      <c r="AK11" s="8">
        <v>2086957340.2</v>
      </c>
      <c r="AL11" s="8">
        <v>114577650.84</v>
      </c>
      <c r="AN11" s="38">
        <f t="shared" si="3"/>
        <v>0</v>
      </c>
      <c r="AO11" s="7" t="s">
        <v>87</v>
      </c>
      <c r="AP11" s="8">
        <v>114577650.84</v>
      </c>
      <c r="AR11" s="8">
        <v>1959861305.54</v>
      </c>
      <c r="AS11" s="8">
        <v>1967117988.8499999</v>
      </c>
      <c r="AT11" s="8">
        <v>107320967.53</v>
      </c>
      <c r="AV11" s="38">
        <f t="shared" si="4"/>
        <v>0</v>
      </c>
      <c r="AW11" s="40" t="s">
        <v>86</v>
      </c>
      <c r="AX11" s="40">
        <v>129587438.73</v>
      </c>
      <c r="AZ11" s="40">
        <v>7044188080.5299997</v>
      </c>
      <c r="BA11" s="40">
        <v>7121047020.6000004</v>
      </c>
      <c r="BB11" s="40">
        <v>52728498.659999996</v>
      </c>
      <c r="BD11" s="40" t="s">
        <v>86</v>
      </c>
      <c r="BE11" s="40">
        <v>52728498.659999996</v>
      </c>
      <c r="BG11" s="40">
        <v>5935869480.0500002</v>
      </c>
      <c r="BH11" s="40">
        <v>5984319953.4399996</v>
      </c>
      <c r="BI11" s="40">
        <v>4278025.2699999996</v>
      </c>
    </row>
    <row r="12" spans="1:62" ht="22.5" x14ac:dyDescent="0.2">
      <c r="A12" s="41" t="s">
        <v>88</v>
      </c>
      <c r="B12" s="43">
        <v>45755</v>
      </c>
      <c r="D12" s="43">
        <v>500000</v>
      </c>
      <c r="F12" s="43">
        <v>545755</v>
      </c>
      <c r="H12" s="38">
        <f t="shared" si="0"/>
        <v>0</v>
      </c>
      <c r="I12" s="41" t="s">
        <v>89</v>
      </c>
      <c r="J12" s="41">
        <v>45755</v>
      </c>
      <c r="K12" s="41"/>
      <c r="L12" s="41">
        <v>500000</v>
      </c>
      <c r="M12" s="41"/>
      <c r="N12" s="41">
        <v>545755</v>
      </c>
      <c r="O12" s="41"/>
      <c r="Q12" s="50" t="s">
        <v>89</v>
      </c>
      <c r="R12" s="40">
        <v>545755</v>
      </c>
      <c r="T12" s="40">
        <v>0</v>
      </c>
      <c r="V12" s="40">
        <v>545755</v>
      </c>
      <c r="X12" s="38">
        <f t="shared" si="1"/>
        <v>0</v>
      </c>
      <c r="Y12" s="7" t="s">
        <v>89</v>
      </c>
      <c r="Z12" s="8">
        <v>545755</v>
      </c>
      <c r="AB12" s="8">
        <v>0</v>
      </c>
      <c r="AD12" s="8">
        <v>545755</v>
      </c>
      <c r="AF12" s="38">
        <f t="shared" si="2"/>
        <v>0</v>
      </c>
      <c r="AG12" s="7" t="s">
        <v>88</v>
      </c>
      <c r="AH12" s="8">
        <v>545755</v>
      </c>
      <c r="AJ12" s="8">
        <v>0</v>
      </c>
      <c r="AL12" s="8">
        <v>545755</v>
      </c>
      <c r="AN12" s="38">
        <f t="shared" si="3"/>
        <v>0</v>
      </c>
      <c r="AO12" s="7" t="s">
        <v>89</v>
      </c>
      <c r="AP12" s="8">
        <v>545755</v>
      </c>
      <c r="AR12" s="8">
        <v>0</v>
      </c>
      <c r="AT12" s="8">
        <v>545755</v>
      </c>
      <c r="AV12" s="38">
        <f t="shared" si="4"/>
        <v>0</v>
      </c>
      <c r="AW12" s="40" t="s">
        <v>89</v>
      </c>
      <c r="AX12" s="40">
        <v>545755</v>
      </c>
      <c r="AZ12" s="40">
        <v>0</v>
      </c>
      <c r="BB12" s="40">
        <v>545755</v>
      </c>
      <c r="BD12" s="40" t="s">
        <v>88</v>
      </c>
      <c r="BE12" s="40">
        <v>545755</v>
      </c>
      <c r="BG12" s="40">
        <v>0</v>
      </c>
      <c r="BH12" s="40">
        <v>408325.97</v>
      </c>
      <c r="BI12" s="40">
        <v>137429.03</v>
      </c>
    </row>
    <row r="13" spans="1:62" x14ac:dyDescent="0.2">
      <c r="A13" s="41" t="s">
        <v>90</v>
      </c>
      <c r="B13" s="43">
        <v>36464573.280000001</v>
      </c>
      <c r="D13" s="43">
        <v>87665120.469999999</v>
      </c>
      <c r="E13" s="47">
        <v>120413597.14</v>
      </c>
      <c r="F13" s="43">
        <v>3716096.61</v>
      </c>
      <c r="H13" s="38">
        <f t="shared" si="0"/>
        <v>0</v>
      </c>
      <c r="I13" s="41" t="s">
        <v>90</v>
      </c>
      <c r="J13" s="41">
        <v>36464573.280000001</v>
      </c>
      <c r="K13" s="41"/>
      <c r="L13" s="41">
        <v>25273060.16</v>
      </c>
      <c r="M13" s="41">
        <v>61217085.950000003</v>
      </c>
      <c r="N13" s="41">
        <v>520547.49</v>
      </c>
      <c r="O13" s="41"/>
      <c r="Q13" s="50" t="s">
        <v>90</v>
      </c>
      <c r="R13" s="40">
        <v>520547.49</v>
      </c>
      <c r="T13" s="40">
        <v>35581836.100000001</v>
      </c>
      <c r="U13" s="40">
        <v>34385154.380000003</v>
      </c>
      <c r="V13" s="40">
        <v>1717229.21</v>
      </c>
      <c r="X13" s="38">
        <f t="shared" si="1"/>
        <v>0</v>
      </c>
      <c r="Y13" s="7" t="s">
        <v>90</v>
      </c>
      <c r="Z13" s="8">
        <v>1717229.21</v>
      </c>
      <c r="AB13" s="8">
        <v>26810224.210000001</v>
      </c>
      <c r="AC13" s="8">
        <v>24811356.809999999</v>
      </c>
      <c r="AD13" s="8">
        <v>3716096.61</v>
      </c>
      <c r="AF13" s="38">
        <f t="shared" si="2"/>
        <v>0</v>
      </c>
      <c r="AG13" s="7" t="s">
        <v>90</v>
      </c>
      <c r="AH13" s="8">
        <v>3716096.61</v>
      </c>
      <c r="AJ13" s="8">
        <v>46327356.270000003</v>
      </c>
      <c r="AK13" s="8">
        <v>3184382.21</v>
      </c>
      <c r="AL13" s="8">
        <v>46859070.670000002</v>
      </c>
      <c r="AN13" s="38">
        <f t="shared" si="3"/>
        <v>0</v>
      </c>
      <c r="AO13" s="7" t="s">
        <v>90</v>
      </c>
      <c r="AP13" s="8">
        <v>46859070.670000002</v>
      </c>
      <c r="AR13" s="8">
        <v>31248850.190000001</v>
      </c>
      <c r="AS13" s="8">
        <v>71690730.040000007</v>
      </c>
      <c r="AT13" s="8">
        <v>6417190.8200000003</v>
      </c>
      <c r="AV13" s="38">
        <f t="shared" si="4"/>
        <v>0</v>
      </c>
      <c r="AW13" s="40" t="s">
        <v>90</v>
      </c>
      <c r="AX13" s="40">
        <v>8653327.1500000004</v>
      </c>
      <c r="AZ13" s="40">
        <v>120319623.94</v>
      </c>
      <c r="BA13" s="40">
        <v>105289074.72</v>
      </c>
      <c r="BB13" s="40">
        <v>23683876.370000001</v>
      </c>
      <c r="BD13" s="40" t="s">
        <v>90</v>
      </c>
      <c r="BE13" s="40">
        <v>23683876.370000001</v>
      </c>
      <c r="BG13" s="40">
        <v>124646340.54000001</v>
      </c>
      <c r="BH13" s="40">
        <v>142867660.56</v>
      </c>
      <c r="BI13" s="40">
        <v>5462556.3499999996</v>
      </c>
    </row>
    <row r="14" spans="1:62" ht="22.5" x14ac:dyDescent="0.2">
      <c r="A14" s="41" t="s">
        <v>91</v>
      </c>
      <c r="B14" s="43">
        <v>2855391.91</v>
      </c>
      <c r="D14" s="43">
        <v>5801902.5199999996</v>
      </c>
      <c r="E14" s="47">
        <v>4389030.7</v>
      </c>
      <c r="F14" s="43">
        <v>4268263.7300000004</v>
      </c>
      <c r="H14" s="38">
        <f t="shared" si="0"/>
        <v>0</v>
      </c>
      <c r="I14" s="41" t="s">
        <v>91</v>
      </c>
      <c r="J14" s="41">
        <v>2855391.91</v>
      </c>
      <c r="K14" s="41"/>
      <c r="L14" s="41">
        <v>2312236.37</v>
      </c>
      <c r="M14" s="41">
        <v>1345953.12</v>
      </c>
      <c r="N14" s="41">
        <v>3821675.16</v>
      </c>
      <c r="O14" s="41"/>
      <c r="Q14" s="50" t="s">
        <v>91</v>
      </c>
      <c r="R14" s="40">
        <v>3821675.16</v>
      </c>
      <c r="T14" s="40">
        <v>1240473.55</v>
      </c>
      <c r="U14" s="40">
        <v>1278885.8700000001</v>
      </c>
      <c r="V14" s="40">
        <v>3783262.84</v>
      </c>
      <c r="X14" s="38">
        <f t="shared" si="1"/>
        <v>0</v>
      </c>
      <c r="Y14" s="7" t="s">
        <v>91</v>
      </c>
      <c r="Z14" s="8">
        <v>3783262.84</v>
      </c>
      <c r="AB14" s="8">
        <v>2249192.6</v>
      </c>
      <c r="AC14" s="8">
        <v>1764191.71</v>
      </c>
      <c r="AD14" s="8">
        <v>4268263.7300000004</v>
      </c>
      <c r="AF14" s="38">
        <f t="shared" si="2"/>
        <v>0</v>
      </c>
      <c r="AG14" s="7" t="s">
        <v>91</v>
      </c>
      <c r="AH14" s="8">
        <v>4268263.7300000004</v>
      </c>
      <c r="AJ14" s="8">
        <v>1239767.44</v>
      </c>
      <c r="AK14" s="8">
        <v>941279.83</v>
      </c>
      <c r="AL14" s="8">
        <v>4566751.34</v>
      </c>
      <c r="AN14" s="38">
        <f t="shared" si="3"/>
        <v>0</v>
      </c>
      <c r="AO14" s="7" t="s">
        <v>91</v>
      </c>
      <c r="AP14" s="8">
        <v>4566751.34</v>
      </c>
      <c r="AR14" s="8">
        <v>1370185.62</v>
      </c>
      <c r="AS14" s="8">
        <v>2149458.48</v>
      </c>
      <c r="AT14" s="8">
        <v>3787478.48</v>
      </c>
      <c r="AV14" s="38">
        <f t="shared" si="4"/>
        <v>0</v>
      </c>
      <c r="AW14" s="40" t="s">
        <v>91</v>
      </c>
      <c r="AX14" s="40">
        <v>2874243.19</v>
      </c>
      <c r="AZ14" s="40">
        <v>7924911.29</v>
      </c>
      <c r="BA14" s="40">
        <v>5280369.62</v>
      </c>
      <c r="BB14" s="40">
        <v>5518784.8600000003</v>
      </c>
      <c r="BD14" s="40" t="s">
        <v>91</v>
      </c>
      <c r="BE14" s="40">
        <v>5518784.8600000003</v>
      </c>
      <c r="BG14" s="40">
        <v>5482141.6799999997</v>
      </c>
      <c r="BH14" s="40">
        <v>7034338.6399999997</v>
      </c>
      <c r="BI14" s="40">
        <v>3966587.9</v>
      </c>
    </row>
    <row r="15" spans="1:62" x14ac:dyDescent="0.2">
      <c r="A15" s="41" t="s">
        <v>92</v>
      </c>
      <c r="B15" s="43">
        <v>2426818.77</v>
      </c>
      <c r="D15" s="43">
        <v>1529122.74</v>
      </c>
      <c r="E15" s="47">
        <v>1706442.3</v>
      </c>
      <c r="F15" s="43">
        <v>2249499.21</v>
      </c>
      <c r="H15" s="38">
        <f t="shared" si="0"/>
        <v>0</v>
      </c>
      <c r="I15" s="41" t="s">
        <v>93</v>
      </c>
      <c r="J15" s="41">
        <v>2426818.77</v>
      </c>
      <c r="K15" s="41"/>
      <c r="L15" s="41">
        <v>171469.37</v>
      </c>
      <c r="M15" s="41">
        <v>246088.75</v>
      </c>
      <c r="N15" s="41">
        <v>2352199.39</v>
      </c>
      <c r="O15" s="41"/>
      <c r="Q15" s="50" t="s">
        <v>92</v>
      </c>
      <c r="R15" s="40">
        <v>2352199.39</v>
      </c>
      <c r="T15" s="40">
        <v>1250991.67</v>
      </c>
      <c r="U15" s="40">
        <v>269349.59999999998</v>
      </c>
      <c r="V15" s="40">
        <v>3333841.46</v>
      </c>
      <c r="X15" s="38">
        <f t="shared" si="1"/>
        <v>0</v>
      </c>
      <c r="Y15" s="7" t="s">
        <v>92</v>
      </c>
      <c r="Z15" s="8">
        <v>3333841.46</v>
      </c>
      <c r="AB15" s="8">
        <v>106661.7</v>
      </c>
      <c r="AC15" s="8">
        <v>1191003.95</v>
      </c>
      <c r="AD15" s="8">
        <v>2249499.21</v>
      </c>
      <c r="AF15" s="38">
        <f t="shared" si="2"/>
        <v>0</v>
      </c>
      <c r="AG15" s="7" t="s">
        <v>94</v>
      </c>
      <c r="AH15" s="8">
        <v>2249499.21</v>
      </c>
      <c r="AJ15" s="8">
        <v>0</v>
      </c>
      <c r="AK15" s="8">
        <v>286388.12</v>
      </c>
      <c r="AL15" s="8">
        <v>1963111.09</v>
      </c>
      <c r="AN15" s="38">
        <f t="shared" si="3"/>
        <v>0</v>
      </c>
      <c r="AO15" s="7" t="s">
        <v>95</v>
      </c>
      <c r="AP15" s="8">
        <v>1963111.09</v>
      </c>
      <c r="AR15" s="8">
        <v>172109.82</v>
      </c>
      <c r="AS15" s="8">
        <v>242520.23</v>
      </c>
      <c r="AT15" s="8">
        <v>1892700.68</v>
      </c>
      <c r="AV15" s="38">
        <f t="shared" si="4"/>
        <v>0</v>
      </c>
      <c r="AW15" s="40" t="s">
        <v>209</v>
      </c>
      <c r="AX15" s="40">
        <v>2043040.23</v>
      </c>
      <c r="AZ15" s="40">
        <v>1191287.52</v>
      </c>
      <c r="BA15" s="40">
        <v>865475.59</v>
      </c>
      <c r="BB15" s="40">
        <v>2368852.16</v>
      </c>
      <c r="BD15" s="40" t="s">
        <v>92</v>
      </c>
      <c r="BE15" s="40">
        <v>2368852.16</v>
      </c>
      <c r="BG15" s="40">
        <v>1318818.7</v>
      </c>
      <c r="BH15" s="40">
        <v>936171.63</v>
      </c>
      <c r="BI15" s="40">
        <v>2751499.23</v>
      </c>
    </row>
    <row r="16" spans="1:62" ht="33.75" x14ac:dyDescent="0.2">
      <c r="A16" s="41" t="s">
        <v>96</v>
      </c>
      <c r="B16" s="43">
        <v>2114632.86</v>
      </c>
      <c r="D16" s="43">
        <v>0</v>
      </c>
      <c r="F16" s="43">
        <v>2114632.86</v>
      </c>
      <c r="H16" s="38">
        <f t="shared" si="0"/>
        <v>0</v>
      </c>
      <c r="I16" s="41" t="s">
        <v>97</v>
      </c>
      <c r="J16" s="41">
        <v>2114632.86</v>
      </c>
      <c r="K16" s="41"/>
      <c r="L16" s="41">
        <v>0</v>
      </c>
      <c r="M16" s="41"/>
      <c r="N16" s="41">
        <v>2114632.86</v>
      </c>
      <c r="O16" s="41"/>
      <c r="Q16" s="50" t="s">
        <v>98</v>
      </c>
      <c r="R16" s="40">
        <v>2114632.86</v>
      </c>
      <c r="T16" s="40">
        <v>0</v>
      </c>
      <c r="V16" s="40">
        <v>2114632.86</v>
      </c>
      <c r="X16" s="38">
        <f t="shared" si="1"/>
        <v>0</v>
      </c>
      <c r="Y16" s="7" t="s">
        <v>98</v>
      </c>
      <c r="Z16" s="8">
        <v>2114632.86</v>
      </c>
      <c r="AB16" s="8">
        <v>0</v>
      </c>
      <c r="AD16" s="8">
        <v>2114632.86</v>
      </c>
      <c r="AF16" s="38">
        <f t="shared" si="2"/>
        <v>0</v>
      </c>
      <c r="AG16" s="7" t="s">
        <v>99</v>
      </c>
      <c r="AH16" s="8">
        <v>2114632.86</v>
      </c>
      <c r="AJ16" s="8">
        <v>0</v>
      </c>
      <c r="AL16" s="8">
        <v>2114632.86</v>
      </c>
      <c r="AN16" s="38">
        <f t="shared" si="3"/>
        <v>0</v>
      </c>
      <c r="AO16" s="7" t="s">
        <v>97</v>
      </c>
      <c r="AP16" s="8">
        <v>2114632.86</v>
      </c>
      <c r="AR16" s="8">
        <v>0</v>
      </c>
      <c r="AT16" s="8">
        <v>2114632.86</v>
      </c>
      <c r="AV16" s="38">
        <f t="shared" si="4"/>
        <v>0</v>
      </c>
      <c r="AW16" s="40" t="s">
        <v>98</v>
      </c>
      <c r="AX16" s="40">
        <v>2114632.86</v>
      </c>
      <c r="AZ16" s="40">
        <v>0</v>
      </c>
      <c r="BB16" s="40">
        <v>2114632.86</v>
      </c>
      <c r="BD16" s="40" t="s">
        <v>97</v>
      </c>
      <c r="BE16" s="40">
        <v>2114632.86</v>
      </c>
      <c r="BG16" s="40">
        <v>0</v>
      </c>
      <c r="BI16" s="40">
        <v>2114632.86</v>
      </c>
    </row>
    <row r="17" spans="1:62" ht="22.5" x14ac:dyDescent="0.2">
      <c r="A17" s="41" t="s">
        <v>100</v>
      </c>
      <c r="B17" s="43">
        <v>222801.01</v>
      </c>
      <c r="D17" s="43">
        <v>67455.679999999993</v>
      </c>
      <c r="E17" s="47">
        <v>184540.69</v>
      </c>
      <c r="F17" s="43">
        <v>105716</v>
      </c>
      <c r="H17" s="38">
        <f t="shared" si="0"/>
        <v>0</v>
      </c>
      <c r="I17" s="41" t="s">
        <v>100</v>
      </c>
      <c r="J17" s="41">
        <v>222801.01</v>
      </c>
      <c r="K17" s="41"/>
      <c r="L17" s="41">
        <v>6840</v>
      </c>
      <c r="M17" s="41"/>
      <c r="N17" s="41">
        <v>229641.01</v>
      </c>
      <c r="O17" s="41"/>
      <c r="Q17" s="50" t="s">
        <v>101</v>
      </c>
      <c r="R17" s="40">
        <v>229641.01</v>
      </c>
      <c r="T17" s="40">
        <v>6925.68</v>
      </c>
      <c r="U17" s="40">
        <v>107615</v>
      </c>
      <c r="V17" s="40">
        <v>128951.69</v>
      </c>
      <c r="X17" s="38">
        <f t="shared" si="1"/>
        <v>0</v>
      </c>
      <c r="Y17" s="7" t="s">
        <v>101</v>
      </c>
      <c r="Z17" s="8">
        <v>128951.69</v>
      </c>
      <c r="AB17" s="8">
        <v>53690</v>
      </c>
      <c r="AC17" s="8">
        <v>76925.69</v>
      </c>
      <c r="AD17" s="8">
        <v>105716</v>
      </c>
      <c r="AF17" s="38">
        <f t="shared" si="2"/>
        <v>0</v>
      </c>
      <c r="AG17" s="7" t="s">
        <v>102</v>
      </c>
      <c r="AH17" s="8">
        <v>105716</v>
      </c>
      <c r="AJ17" s="8">
        <v>106200</v>
      </c>
      <c r="AK17" s="8">
        <v>53690</v>
      </c>
      <c r="AL17" s="8">
        <v>158226</v>
      </c>
      <c r="AN17" s="38">
        <f t="shared" si="3"/>
        <v>0</v>
      </c>
      <c r="AO17" s="7" t="s">
        <v>100</v>
      </c>
      <c r="AP17" s="8">
        <v>158226</v>
      </c>
      <c r="AR17" s="8">
        <v>0</v>
      </c>
      <c r="AS17" s="8">
        <v>158226</v>
      </c>
      <c r="AT17" s="8">
        <v>0</v>
      </c>
      <c r="AV17" s="38">
        <f t="shared" si="4"/>
        <v>0</v>
      </c>
      <c r="AW17" s="40" t="s">
        <v>101</v>
      </c>
      <c r="AX17" s="40">
        <v>610806.80000000005</v>
      </c>
      <c r="AZ17" s="40">
        <v>64200.639999999999</v>
      </c>
      <c r="BA17" s="40">
        <v>374689.48</v>
      </c>
      <c r="BB17" s="40">
        <v>300317.96000000002</v>
      </c>
      <c r="BD17" s="40" t="s">
        <v>100</v>
      </c>
      <c r="BE17" s="40">
        <v>300317.96000000002</v>
      </c>
      <c r="BG17" s="40">
        <v>153300.4</v>
      </c>
      <c r="BH17" s="40">
        <v>430153.36</v>
      </c>
      <c r="BI17" s="40">
        <v>23465</v>
      </c>
    </row>
    <row r="18" spans="1:62" ht="22.5" x14ac:dyDescent="0.2">
      <c r="A18" s="41" t="s">
        <v>103</v>
      </c>
      <c r="B18" s="43">
        <v>1979679.66</v>
      </c>
      <c r="D18" s="43">
        <v>4640416.0199999996</v>
      </c>
      <c r="E18" s="47">
        <v>4511091.78</v>
      </c>
      <c r="F18" s="43">
        <v>2109003.9</v>
      </c>
      <c r="H18" s="38">
        <f t="shared" si="0"/>
        <v>0</v>
      </c>
      <c r="I18" s="41" t="s">
        <v>103</v>
      </c>
      <c r="J18" s="41">
        <v>1979679.66</v>
      </c>
      <c r="K18" s="41"/>
      <c r="L18" s="41">
        <v>1402617.17</v>
      </c>
      <c r="M18" s="41">
        <v>1405751.48</v>
      </c>
      <c r="N18" s="41">
        <v>1976545.35</v>
      </c>
      <c r="O18" s="41"/>
      <c r="Q18" s="50" t="s">
        <v>103</v>
      </c>
      <c r="R18" s="40">
        <v>1976545.35</v>
      </c>
      <c r="T18" s="40">
        <v>1655410.93</v>
      </c>
      <c r="U18" s="40">
        <v>1549672.29</v>
      </c>
      <c r="V18" s="40">
        <v>2082283.99</v>
      </c>
      <c r="X18" s="38">
        <f t="shared" si="1"/>
        <v>0</v>
      </c>
      <c r="Y18" s="7" t="s">
        <v>103</v>
      </c>
      <c r="Z18" s="8">
        <v>2082283.99</v>
      </c>
      <c r="AB18" s="8">
        <v>1582387.92</v>
      </c>
      <c r="AC18" s="8">
        <v>1555668.01</v>
      </c>
      <c r="AD18" s="8">
        <v>2109003.9</v>
      </c>
      <c r="AF18" s="38">
        <f t="shared" si="2"/>
        <v>0</v>
      </c>
      <c r="AG18" s="7" t="s">
        <v>103</v>
      </c>
      <c r="AH18" s="8">
        <v>2109003.9</v>
      </c>
      <c r="AJ18" s="8">
        <v>1016200.38</v>
      </c>
      <c r="AK18" s="8">
        <v>1163968.24</v>
      </c>
      <c r="AL18" s="8">
        <v>1961236.04</v>
      </c>
      <c r="AN18" s="38">
        <f t="shared" si="3"/>
        <v>0</v>
      </c>
      <c r="AO18" s="7" t="s">
        <v>103</v>
      </c>
      <c r="AP18" s="8">
        <v>1961236.04</v>
      </c>
      <c r="AR18" s="8">
        <v>1464149.95</v>
      </c>
      <c r="AS18" s="8">
        <v>1329030.83</v>
      </c>
      <c r="AT18" s="8">
        <v>2096355.16</v>
      </c>
      <c r="AV18" s="38">
        <f t="shared" si="4"/>
        <v>0</v>
      </c>
      <c r="AW18" s="40" t="s">
        <v>103</v>
      </c>
      <c r="AX18" s="40">
        <v>1963965.73</v>
      </c>
      <c r="AZ18" s="40">
        <v>4302451.34</v>
      </c>
      <c r="BA18" s="40">
        <v>4198085.8099999996</v>
      </c>
      <c r="BB18" s="40">
        <v>2068331.26</v>
      </c>
      <c r="BD18" s="40" t="s">
        <v>103</v>
      </c>
      <c r="BE18" s="40">
        <v>2068331.26</v>
      </c>
      <c r="BG18" s="40">
        <v>3324051</v>
      </c>
      <c r="BH18" s="40">
        <v>3953947.11</v>
      </c>
      <c r="BI18" s="40">
        <v>1438435.15</v>
      </c>
    </row>
    <row r="19" spans="1:62" x14ac:dyDescent="0.2">
      <c r="A19" s="41"/>
      <c r="B19" s="43"/>
      <c r="D19" s="43"/>
      <c r="E19" s="47"/>
      <c r="F19" s="43"/>
      <c r="H19" s="38">
        <f t="shared" si="0"/>
        <v>0</v>
      </c>
      <c r="I19" s="41"/>
      <c r="J19" s="41"/>
      <c r="K19" s="41"/>
      <c r="L19" s="41"/>
      <c r="M19" s="41"/>
      <c r="N19" s="41"/>
      <c r="O19" s="41"/>
      <c r="Q19" s="50"/>
      <c r="X19" s="38">
        <f t="shared" si="1"/>
        <v>0</v>
      </c>
      <c r="Y19" s="7"/>
      <c r="Z19" s="8"/>
      <c r="AB19" s="8"/>
      <c r="AC19" s="8"/>
      <c r="AD19" s="8"/>
      <c r="AF19" s="38">
        <f t="shared" si="2"/>
        <v>0</v>
      </c>
      <c r="AG19" s="7"/>
      <c r="AH19" s="8"/>
      <c r="AJ19" s="8"/>
      <c r="AK19" s="8"/>
      <c r="AL19" s="8"/>
      <c r="AN19" s="38">
        <f t="shared" si="3"/>
        <v>0</v>
      </c>
      <c r="AO19" s="7"/>
      <c r="AP19" s="8"/>
      <c r="AR19" s="8"/>
      <c r="AS19" s="8"/>
      <c r="AT19" s="8"/>
      <c r="AV19" s="38">
        <f t="shared" si="4"/>
        <v>0</v>
      </c>
      <c r="AW19" s="40" t="s">
        <v>104</v>
      </c>
      <c r="AX19" s="40">
        <v>337320457.14999998</v>
      </c>
      <c r="AZ19" s="40">
        <v>226421292.88</v>
      </c>
      <c r="BB19" s="40">
        <v>563741750.02999997</v>
      </c>
      <c r="BD19" s="40" t="s">
        <v>104</v>
      </c>
      <c r="BE19" s="40">
        <v>563741750.02999997</v>
      </c>
      <c r="BG19" s="40">
        <v>42540075.840000004</v>
      </c>
      <c r="BI19" s="40">
        <v>606281825.87</v>
      </c>
    </row>
    <row r="20" spans="1:62" x14ac:dyDescent="0.2">
      <c r="A20" s="41"/>
      <c r="B20" s="43"/>
      <c r="D20" s="43"/>
      <c r="E20" s="47"/>
      <c r="F20" s="43"/>
      <c r="H20" s="38">
        <f t="shared" si="0"/>
        <v>0</v>
      </c>
      <c r="I20" s="41"/>
      <c r="J20" s="41"/>
      <c r="K20" s="41"/>
      <c r="L20" s="41"/>
      <c r="M20" s="41"/>
      <c r="N20" s="41"/>
      <c r="O20" s="41"/>
      <c r="Q20" s="50"/>
      <c r="X20" s="38">
        <f t="shared" si="1"/>
        <v>0</v>
      </c>
      <c r="Y20" s="7"/>
      <c r="Z20" s="8"/>
      <c r="AB20" s="8"/>
      <c r="AC20" s="8"/>
      <c r="AD20" s="8"/>
      <c r="AF20" s="38">
        <f t="shared" si="2"/>
        <v>0</v>
      </c>
      <c r="AG20" s="7"/>
      <c r="AH20" s="8"/>
      <c r="AJ20" s="8"/>
      <c r="AK20" s="8"/>
      <c r="AL20" s="8"/>
      <c r="AN20" s="38">
        <f t="shared" si="3"/>
        <v>0</v>
      </c>
      <c r="AO20" s="7"/>
      <c r="AP20" s="8"/>
      <c r="AR20" s="8"/>
      <c r="AS20" s="8"/>
      <c r="AT20" s="8"/>
      <c r="AV20" s="38">
        <f t="shared" si="4"/>
        <v>0</v>
      </c>
      <c r="AW20" s="40" t="s">
        <v>105</v>
      </c>
      <c r="AX20" s="40">
        <v>262367497.80000001</v>
      </c>
      <c r="AZ20" s="40">
        <v>0</v>
      </c>
      <c r="BB20" s="40">
        <v>262367497.80000001</v>
      </c>
      <c r="BD20" s="40" t="s">
        <v>105</v>
      </c>
      <c r="BE20" s="40">
        <v>262367497.80000001</v>
      </c>
      <c r="BG20" s="40">
        <v>0</v>
      </c>
      <c r="BI20" s="40">
        <v>262367497.80000001</v>
      </c>
    </row>
    <row r="21" spans="1:62" x14ac:dyDescent="0.2">
      <c r="A21" s="41"/>
      <c r="B21" s="43"/>
      <c r="D21" s="43"/>
      <c r="E21" s="47"/>
      <c r="F21" s="43"/>
      <c r="H21" s="38">
        <f t="shared" si="0"/>
        <v>0</v>
      </c>
      <c r="I21" s="41"/>
      <c r="J21" s="41"/>
      <c r="K21" s="41"/>
      <c r="L21" s="41"/>
      <c r="M21" s="41"/>
      <c r="N21" s="41"/>
      <c r="O21" s="41"/>
      <c r="Q21" s="50"/>
      <c r="X21" s="38">
        <f t="shared" si="1"/>
        <v>0</v>
      </c>
      <c r="Y21" s="7"/>
      <c r="Z21" s="8"/>
      <c r="AB21" s="8"/>
      <c r="AC21" s="8"/>
      <c r="AD21" s="8"/>
      <c r="AF21" s="38">
        <f t="shared" si="2"/>
        <v>0</v>
      </c>
      <c r="AG21" s="7"/>
      <c r="AH21" s="8"/>
      <c r="AJ21" s="8"/>
      <c r="AK21" s="8"/>
      <c r="AL21" s="8"/>
      <c r="AN21" s="38">
        <f t="shared" si="3"/>
        <v>0</v>
      </c>
      <c r="AO21" s="7"/>
      <c r="AP21" s="8"/>
      <c r="AR21" s="8"/>
      <c r="AS21" s="8"/>
      <c r="AT21" s="8"/>
      <c r="AV21" s="38">
        <f t="shared" si="4"/>
        <v>0</v>
      </c>
      <c r="AW21" s="40" t="s">
        <v>106</v>
      </c>
      <c r="AX21" s="40">
        <v>88018671.700000003</v>
      </c>
      <c r="AZ21" s="40">
        <v>61994588.829999998</v>
      </c>
      <c r="BB21" s="40">
        <v>150013260.53</v>
      </c>
      <c r="BD21" s="40" t="s">
        <v>106</v>
      </c>
      <c r="BE21" s="40">
        <v>150013260.53</v>
      </c>
      <c r="BG21" s="40">
        <v>116962032.84</v>
      </c>
      <c r="BH21" s="40">
        <v>266975293.37</v>
      </c>
      <c r="BI21" s="40">
        <v>0</v>
      </c>
    </row>
    <row r="22" spans="1:62" x14ac:dyDescent="0.2">
      <c r="A22" s="41"/>
      <c r="B22" s="43"/>
      <c r="D22" s="43"/>
      <c r="E22" s="47"/>
      <c r="F22" s="43"/>
      <c r="H22" s="38">
        <f t="shared" si="0"/>
        <v>0</v>
      </c>
      <c r="I22" s="41"/>
      <c r="J22" s="41"/>
      <c r="K22" s="41"/>
      <c r="L22" s="41"/>
      <c r="M22" s="41"/>
      <c r="N22" s="41"/>
      <c r="O22" s="41"/>
      <c r="Q22" s="50"/>
      <c r="X22" s="38">
        <f t="shared" si="1"/>
        <v>0</v>
      </c>
      <c r="Y22" s="7"/>
      <c r="Z22" s="8"/>
      <c r="AB22" s="8"/>
      <c r="AC22" s="8"/>
      <c r="AD22" s="8"/>
      <c r="AF22" s="38">
        <f t="shared" si="2"/>
        <v>0</v>
      </c>
      <c r="AG22" s="7"/>
      <c r="AH22" s="8"/>
      <c r="AJ22" s="8"/>
      <c r="AK22" s="8"/>
      <c r="AL22" s="8"/>
      <c r="AN22" s="38">
        <f t="shared" si="3"/>
        <v>0</v>
      </c>
      <c r="AO22" s="7"/>
      <c r="AP22" s="8"/>
      <c r="AR22" s="8"/>
      <c r="AS22" s="8"/>
      <c r="AT22" s="8"/>
      <c r="AV22" s="38">
        <f t="shared" si="4"/>
        <v>0</v>
      </c>
      <c r="AW22" s="40" t="s">
        <v>109</v>
      </c>
      <c r="AX22" s="40">
        <v>24248675.579999998</v>
      </c>
      <c r="AZ22" s="40">
        <v>232613.42</v>
      </c>
      <c r="BB22" s="40">
        <v>24481289</v>
      </c>
      <c r="BD22" s="40" t="s">
        <v>108</v>
      </c>
      <c r="BE22" s="40">
        <v>24481289</v>
      </c>
      <c r="BG22" s="40">
        <v>1084384.8899999999</v>
      </c>
      <c r="BI22" s="40">
        <v>25565673.890000001</v>
      </c>
    </row>
    <row r="23" spans="1:62" x14ac:dyDescent="0.2">
      <c r="A23" s="41" t="s">
        <v>104</v>
      </c>
      <c r="B23" s="43">
        <v>337320457.14999998</v>
      </c>
      <c r="D23" s="43">
        <v>0</v>
      </c>
      <c r="F23" s="43">
        <v>337320457.14999998</v>
      </c>
      <c r="H23" s="38">
        <f t="shared" si="0"/>
        <v>0</v>
      </c>
      <c r="I23" s="42" t="s">
        <v>104</v>
      </c>
      <c r="J23" s="42">
        <v>337320457.14999998</v>
      </c>
      <c r="K23" s="42"/>
      <c r="L23" s="42">
        <v>0</v>
      </c>
      <c r="M23" s="42"/>
      <c r="N23" s="42">
        <v>337320457.14999998</v>
      </c>
      <c r="O23" s="42"/>
      <c r="Q23" s="50" t="s">
        <v>104</v>
      </c>
      <c r="R23" s="40">
        <v>337320457.14999998</v>
      </c>
      <c r="T23" s="40">
        <v>0</v>
      </c>
      <c r="V23" s="40">
        <v>337320457.14999998</v>
      </c>
      <c r="X23" s="38">
        <f t="shared" si="1"/>
        <v>0</v>
      </c>
      <c r="Y23" s="9" t="s">
        <v>104</v>
      </c>
      <c r="Z23" s="8">
        <v>337320457.14999998</v>
      </c>
      <c r="AB23" s="8">
        <v>0</v>
      </c>
      <c r="AD23" s="8">
        <v>337320457.14999998</v>
      </c>
      <c r="AF23" s="38">
        <f t="shared" si="2"/>
        <v>0</v>
      </c>
      <c r="AG23" s="9" t="s">
        <v>104</v>
      </c>
      <c r="AH23" s="8">
        <v>337320457.14999998</v>
      </c>
      <c r="AJ23" s="8">
        <v>0</v>
      </c>
      <c r="AL23" s="8">
        <v>337320457.14999998</v>
      </c>
      <c r="AN23" s="38">
        <f t="shared" si="3"/>
        <v>0</v>
      </c>
      <c r="AO23" s="9" t="s">
        <v>104</v>
      </c>
      <c r="AP23" s="8">
        <v>337320457.14999998</v>
      </c>
      <c r="AR23" s="8">
        <v>0</v>
      </c>
      <c r="AT23" s="8">
        <v>337320457.14999998</v>
      </c>
      <c r="AV23" s="38">
        <f t="shared" si="4"/>
        <v>0</v>
      </c>
      <c r="AW23" s="40" t="s">
        <v>110</v>
      </c>
      <c r="AX23" s="40">
        <v>2502773.6</v>
      </c>
      <c r="AZ23" s="40">
        <v>3333</v>
      </c>
      <c r="BB23" s="40">
        <v>2506106.6</v>
      </c>
      <c r="BD23" s="40" t="s">
        <v>110</v>
      </c>
      <c r="BE23" s="40">
        <v>2506106.6</v>
      </c>
      <c r="BG23" s="40">
        <v>0</v>
      </c>
      <c r="BI23" s="40">
        <v>2506106.6</v>
      </c>
    </row>
    <row r="24" spans="1:62" x14ac:dyDescent="0.2">
      <c r="A24" s="41" t="s">
        <v>105</v>
      </c>
      <c r="B24" s="43">
        <v>262367497.80000001</v>
      </c>
      <c r="D24" s="43">
        <v>0</v>
      </c>
      <c r="F24" s="43">
        <v>262367497.80000001</v>
      </c>
      <c r="H24" s="38">
        <f t="shared" si="0"/>
        <v>0</v>
      </c>
      <c r="I24" s="42" t="s">
        <v>105</v>
      </c>
      <c r="J24" s="42">
        <v>262367497.80000001</v>
      </c>
      <c r="K24" s="42"/>
      <c r="L24" s="42">
        <v>0</v>
      </c>
      <c r="M24" s="42"/>
      <c r="N24" s="42">
        <v>262367497.80000001</v>
      </c>
      <c r="O24" s="42"/>
      <c r="Q24" s="50" t="s">
        <v>105</v>
      </c>
      <c r="R24" s="40">
        <v>262367497.80000001</v>
      </c>
      <c r="T24" s="40">
        <v>0</v>
      </c>
      <c r="V24" s="40">
        <v>262367497.80000001</v>
      </c>
      <c r="X24" s="38">
        <f t="shared" si="1"/>
        <v>0</v>
      </c>
      <c r="Y24" s="7" t="s">
        <v>105</v>
      </c>
      <c r="Z24" s="8">
        <v>262367497.80000001</v>
      </c>
      <c r="AB24" s="8">
        <v>0</v>
      </c>
      <c r="AD24" s="8">
        <v>262367497.80000001</v>
      </c>
      <c r="AF24" s="38">
        <f t="shared" si="2"/>
        <v>0</v>
      </c>
      <c r="AG24" s="7" t="s">
        <v>105</v>
      </c>
      <c r="AH24" s="8">
        <v>262367497.80000001</v>
      </c>
      <c r="AJ24" s="8">
        <v>0</v>
      </c>
      <c r="AL24" s="8">
        <v>262367497.80000001</v>
      </c>
      <c r="AN24" s="38">
        <f t="shared" si="3"/>
        <v>0</v>
      </c>
      <c r="AO24" s="9" t="s">
        <v>105</v>
      </c>
      <c r="AP24" s="8">
        <v>262367497.80000001</v>
      </c>
      <c r="AR24" s="8">
        <v>0</v>
      </c>
      <c r="AT24" s="8">
        <v>262367497.80000001</v>
      </c>
      <c r="AV24" s="38">
        <f t="shared" si="4"/>
        <v>0</v>
      </c>
      <c r="AW24" s="40" t="s">
        <v>112</v>
      </c>
      <c r="AX24" s="40">
        <v>1504964.34</v>
      </c>
      <c r="AZ24" s="40">
        <v>0</v>
      </c>
      <c r="BB24" s="40">
        <v>1504964.34</v>
      </c>
      <c r="BD24" s="40" t="s">
        <v>112</v>
      </c>
      <c r="BE24" s="40">
        <v>1504964.34</v>
      </c>
      <c r="BG24" s="40">
        <v>0</v>
      </c>
      <c r="BI24" s="40">
        <v>1504964.34</v>
      </c>
    </row>
    <row r="25" spans="1:62" ht="22.5" x14ac:dyDescent="0.2">
      <c r="A25" s="41" t="s">
        <v>106</v>
      </c>
      <c r="B25" s="43">
        <v>0</v>
      </c>
      <c r="D25" s="43">
        <v>36304419.100000001</v>
      </c>
      <c r="F25" s="43">
        <v>36304419.100000001</v>
      </c>
      <c r="H25" s="38">
        <f t="shared" si="0"/>
        <v>0</v>
      </c>
      <c r="I25" s="41" t="s">
        <v>106</v>
      </c>
      <c r="J25" s="41">
        <v>0</v>
      </c>
      <c r="K25" s="41"/>
      <c r="L25" s="41">
        <v>7711336.5499999998</v>
      </c>
      <c r="M25" s="41"/>
      <c r="N25" s="41">
        <v>7711336.5499999998</v>
      </c>
      <c r="O25" s="41"/>
      <c r="Q25" s="50" t="s">
        <v>107</v>
      </c>
      <c r="R25" s="40">
        <v>7711336.5499999998</v>
      </c>
      <c r="T25" s="40">
        <v>14173354.65</v>
      </c>
      <c r="V25" s="40">
        <v>21884691.199999999</v>
      </c>
      <c r="X25" s="38">
        <f t="shared" si="1"/>
        <v>0</v>
      </c>
      <c r="Y25" s="7" t="s">
        <v>107</v>
      </c>
      <c r="Z25" s="8">
        <v>21884691.199999999</v>
      </c>
      <c r="AB25" s="8">
        <v>14419727.9</v>
      </c>
      <c r="AC25" s="8"/>
      <c r="AD25" s="8">
        <v>36304419.100000001</v>
      </c>
      <c r="AF25" s="38">
        <f t="shared" si="2"/>
        <v>0</v>
      </c>
      <c r="AG25" s="7" t="s">
        <v>106</v>
      </c>
      <c r="AH25" s="8">
        <v>36304419.100000001</v>
      </c>
      <c r="AJ25" s="8">
        <v>19554151.98</v>
      </c>
      <c r="AK25" s="8">
        <v>548784.4</v>
      </c>
      <c r="AL25" s="8">
        <v>55309786.68</v>
      </c>
      <c r="AN25" s="38">
        <f t="shared" si="3"/>
        <v>0</v>
      </c>
      <c r="AO25" s="7" t="s">
        <v>106</v>
      </c>
      <c r="AP25" s="8">
        <v>55309786.68</v>
      </c>
      <c r="AR25" s="8">
        <v>20894771.280000001</v>
      </c>
      <c r="AT25" s="8">
        <v>76204557.959999993</v>
      </c>
      <c r="AV25" s="38">
        <f t="shared" si="4"/>
        <v>0</v>
      </c>
      <c r="AW25" s="40" t="s">
        <v>210</v>
      </c>
      <c r="AX25" s="40">
        <v>96393648.709999993</v>
      </c>
      <c r="AZ25" s="40">
        <v>0</v>
      </c>
      <c r="BB25" s="40">
        <v>96393648.709999993</v>
      </c>
      <c r="BD25" s="40" t="s">
        <v>113</v>
      </c>
      <c r="BE25" s="40">
        <v>96393648.709999993</v>
      </c>
      <c r="BG25" s="40">
        <v>3216600</v>
      </c>
      <c r="BI25" s="40">
        <v>99610248.709999993</v>
      </c>
    </row>
    <row r="26" spans="1:62" x14ac:dyDescent="0.2">
      <c r="A26" s="41" t="s">
        <v>108</v>
      </c>
      <c r="B26" s="43">
        <v>24038553.469999999</v>
      </c>
      <c r="D26" s="43">
        <v>238083.99</v>
      </c>
      <c r="E26" s="47">
        <v>421300.79</v>
      </c>
      <c r="F26" s="43">
        <v>23855336.670000002</v>
      </c>
      <c r="H26" s="38">
        <f t="shared" si="0"/>
        <v>0</v>
      </c>
      <c r="I26" s="41" t="s">
        <v>108</v>
      </c>
      <c r="J26" s="41">
        <v>24038553.469999999</v>
      </c>
      <c r="K26" s="41"/>
      <c r="L26" s="41">
        <v>18036</v>
      </c>
      <c r="M26" s="41"/>
      <c r="N26" s="41">
        <v>24056589.469999999</v>
      </c>
      <c r="O26" s="41"/>
      <c r="Q26" s="50" t="s">
        <v>109</v>
      </c>
      <c r="R26" s="40">
        <v>24056589.469999999</v>
      </c>
      <c r="T26" s="40">
        <v>26233.32</v>
      </c>
      <c r="V26" s="40">
        <v>24082822.789999999</v>
      </c>
      <c r="X26" s="38">
        <f t="shared" si="1"/>
        <v>0</v>
      </c>
      <c r="Y26" s="7" t="s">
        <v>109</v>
      </c>
      <c r="Z26" s="8">
        <v>24082822.789999999</v>
      </c>
      <c r="AB26" s="8">
        <v>193814.67</v>
      </c>
      <c r="AC26" s="40">
        <v>421300.79</v>
      </c>
      <c r="AD26" s="8">
        <v>23855336.670000002</v>
      </c>
      <c r="AF26" s="38">
        <f t="shared" si="2"/>
        <v>0</v>
      </c>
      <c r="AG26" s="7" t="s">
        <v>108</v>
      </c>
      <c r="AH26" s="8">
        <v>23855336.670000002</v>
      </c>
      <c r="AJ26" s="8">
        <v>91078.65</v>
      </c>
      <c r="AL26" s="8">
        <v>23946415.32</v>
      </c>
      <c r="AN26" s="38">
        <f t="shared" si="3"/>
        <v>0</v>
      </c>
      <c r="AO26" s="7" t="s">
        <v>108</v>
      </c>
      <c r="AP26" s="8">
        <v>23946415.32</v>
      </c>
      <c r="AR26" s="8">
        <v>220914.17</v>
      </c>
      <c r="AT26" s="8">
        <v>24167329.489999998</v>
      </c>
      <c r="AV26" s="38">
        <f t="shared" si="4"/>
        <v>0</v>
      </c>
      <c r="AW26" s="40" t="s">
        <v>115</v>
      </c>
      <c r="AX26" s="40">
        <v>33970317.229999997</v>
      </c>
      <c r="AZ26" s="40">
        <v>0</v>
      </c>
      <c r="BB26" s="40">
        <v>33970317.229999997</v>
      </c>
      <c r="BD26" s="40" t="s">
        <v>116</v>
      </c>
      <c r="BE26" s="40">
        <v>33970317.229999997</v>
      </c>
      <c r="BG26" s="40">
        <v>0</v>
      </c>
      <c r="BI26" s="40">
        <v>33970317.229999997</v>
      </c>
    </row>
    <row r="27" spans="1:62" ht="22.5" x14ac:dyDescent="0.2">
      <c r="A27" s="41" t="s">
        <v>110</v>
      </c>
      <c r="B27" s="43">
        <v>2502773.6</v>
      </c>
      <c r="D27" s="43">
        <v>0</v>
      </c>
      <c r="F27" s="43">
        <v>2502773.6</v>
      </c>
      <c r="H27" s="38">
        <f t="shared" si="0"/>
        <v>0</v>
      </c>
      <c r="I27" s="41" t="s">
        <v>111</v>
      </c>
      <c r="J27" s="41">
        <v>2502773.6</v>
      </c>
      <c r="K27" s="41"/>
      <c r="L27" s="41">
        <v>0</v>
      </c>
      <c r="M27" s="41"/>
      <c r="N27" s="41">
        <v>2502773.6</v>
      </c>
      <c r="O27" s="41"/>
      <c r="Q27" s="50" t="s">
        <v>110</v>
      </c>
      <c r="R27" s="40">
        <v>2502773.6</v>
      </c>
      <c r="T27" s="40">
        <v>0</v>
      </c>
      <c r="V27" s="40">
        <v>2502773.6</v>
      </c>
      <c r="X27" s="38">
        <f t="shared" si="1"/>
        <v>0</v>
      </c>
      <c r="Y27" s="7" t="s">
        <v>110</v>
      </c>
      <c r="Z27" s="8">
        <v>2502773.6</v>
      </c>
      <c r="AB27" s="8">
        <v>0</v>
      </c>
      <c r="AD27" s="8">
        <v>2502773.6</v>
      </c>
      <c r="AF27" s="38">
        <f t="shared" si="2"/>
        <v>0</v>
      </c>
      <c r="AG27" s="7" t="s">
        <v>111</v>
      </c>
      <c r="AH27" s="8">
        <v>2502773.6</v>
      </c>
      <c r="AJ27" s="8">
        <v>0</v>
      </c>
      <c r="AL27" s="8">
        <v>2502773.6</v>
      </c>
      <c r="AN27" s="38">
        <f t="shared" si="3"/>
        <v>0</v>
      </c>
      <c r="AO27" s="7" t="s">
        <v>111</v>
      </c>
      <c r="AP27" s="8">
        <v>2502773.6</v>
      </c>
      <c r="AR27" s="8">
        <v>0</v>
      </c>
      <c r="AT27" s="8">
        <v>2502773.6</v>
      </c>
      <c r="AV27" s="38">
        <f t="shared" si="4"/>
        <v>0</v>
      </c>
      <c r="AW27" s="40" t="s">
        <v>117</v>
      </c>
      <c r="AX27" s="40">
        <v>67741554.890000001</v>
      </c>
      <c r="AZ27" s="40">
        <v>532056.53</v>
      </c>
      <c r="BB27" s="40">
        <v>68273611.420000002</v>
      </c>
      <c r="BD27" s="40" t="s">
        <v>117</v>
      </c>
      <c r="BE27" s="40">
        <v>68273611.420000002</v>
      </c>
      <c r="BG27" s="40">
        <v>95583.4</v>
      </c>
      <c r="BH27" s="40">
        <v>49840</v>
      </c>
      <c r="BI27" s="40">
        <v>68319354.819999993</v>
      </c>
    </row>
    <row r="28" spans="1:62" x14ac:dyDescent="0.2">
      <c r="A28" s="41" t="s">
        <v>112</v>
      </c>
      <c r="B28" s="43">
        <v>1504964.34</v>
      </c>
      <c r="D28" s="43">
        <v>0</v>
      </c>
      <c r="F28" s="43">
        <v>1504964.34</v>
      </c>
      <c r="H28" s="38">
        <f t="shared" si="0"/>
        <v>0</v>
      </c>
      <c r="I28" s="41" t="s">
        <v>112</v>
      </c>
      <c r="J28" s="41">
        <v>1504964.34</v>
      </c>
      <c r="K28" s="41"/>
      <c r="L28" s="41">
        <v>0</v>
      </c>
      <c r="M28" s="41"/>
      <c r="N28" s="50">
        <v>1504964.34</v>
      </c>
      <c r="O28" s="41"/>
      <c r="Q28" s="50" t="s">
        <v>112</v>
      </c>
      <c r="R28" s="40">
        <v>1504964.34</v>
      </c>
      <c r="T28" s="40">
        <v>0</v>
      </c>
      <c r="V28" s="40">
        <v>1504964.34</v>
      </c>
      <c r="X28" s="38">
        <f t="shared" si="1"/>
        <v>0</v>
      </c>
      <c r="Y28" s="7" t="s">
        <v>112</v>
      </c>
      <c r="Z28" s="8">
        <v>1504964.34</v>
      </c>
      <c r="AB28" s="8">
        <v>0</v>
      </c>
      <c r="AD28" s="8">
        <v>1504964.34</v>
      </c>
      <c r="AF28" s="38">
        <f t="shared" si="2"/>
        <v>0</v>
      </c>
      <c r="AG28" s="7" t="s">
        <v>112</v>
      </c>
      <c r="AH28" s="8">
        <v>1504964.34</v>
      </c>
      <c r="AJ28" s="8">
        <v>0</v>
      </c>
      <c r="AL28" s="8">
        <v>1504964.34</v>
      </c>
      <c r="AN28" s="38">
        <f t="shared" si="3"/>
        <v>0</v>
      </c>
      <c r="AO28" s="7" t="s">
        <v>112</v>
      </c>
      <c r="AP28" s="8">
        <v>1504964.34</v>
      </c>
      <c r="AR28" s="8">
        <v>0</v>
      </c>
      <c r="AT28" s="8">
        <v>1504964.34</v>
      </c>
      <c r="AV28" s="38">
        <f t="shared" si="4"/>
        <v>0</v>
      </c>
      <c r="AW28" s="40" t="s">
        <v>119</v>
      </c>
      <c r="AX28" s="40">
        <v>11855443.619999999</v>
      </c>
      <c r="AZ28" s="40">
        <v>0</v>
      </c>
      <c r="BB28" s="40">
        <v>11855443.619999999</v>
      </c>
      <c r="BD28" s="40" t="s">
        <v>119</v>
      </c>
      <c r="BE28" s="40">
        <v>11855443.619999999</v>
      </c>
      <c r="BG28" s="40">
        <v>1713500</v>
      </c>
      <c r="BI28" s="40">
        <v>13568943.619999999</v>
      </c>
    </row>
    <row r="29" spans="1:62" x14ac:dyDescent="0.2">
      <c r="A29" s="41" t="s">
        <v>113</v>
      </c>
      <c r="B29" s="43">
        <v>96393648.709999993</v>
      </c>
      <c r="D29" s="43">
        <v>1623700</v>
      </c>
      <c r="E29" s="47">
        <v>1623700</v>
      </c>
      <c r="F29" s="43">
        <v>96393648.709999993</v>
      </c>
      <c r="H29" s="38">
        <f t="shared" si="0"/>
        <v>0</v>
      </c>
      <c r="I29" s="42" t="s">
        <v>113</v>
      </c>
      <c r="J29" s="42">
        <v>96393648.709999993</v>
      </c>
      <c r="K29" s="42"/>
      <c r="L29" s="42">
        <v>0</v>
      </c>
      <c r="M29" s="42"/>
      <c r="N29" s="42">
        <v>96393648.709999993</v>
      </c>
      <c r="O29" s="42"/>
      <c r="Q29" s="50" t="s">
        <v>114</v>
      </c>
      <c r="R29" s="40">
        <v>96393648.709999993</v>
      </c>
      <c r="T29" s="40">
        <v>1623700</v>
      </c>
      <c r="U29" s="40">
        <v>1623700</v>
      </c>
      <c r="V29" s="40">
        <v>96393648.709999993</v>
      </c>
      <c r="X29" s="38">
        <f t="shared" si="1"/>
        <v>0</v>
      </c>
      <c r="Y29" s="7" t="s">
        <v>114</v>
      </c>
      <c r="Z29" s="8">
        <v>96393648.709999993</v>
      </c>
      <c r="AB29" s="8">
        <v>0</v>
      </c>
      <c r="AD29" s="8">
        <v>96393648.709999993</v>
      </c>
      <c r="AF29" s="38">
        <f t="shared" si="2"/>
        <v>0</v>
      </c>
      <c r="AG29" s="7" t="s">
        <v>113</v>
      </c>
      <c r="AH29" s="8">
        <v>96393648.709999993</v>
      </c>
      <c r="AJ29" s="8">
        <v>0</v>
      </c>
      <c r="AL29" s="8">
        <v>96393648.709999993</v>
      </c>
      <c r="AN29" s="38">
        <f t="shared" si="3"/>
        <v>0</v>
      </c>
      <c r="AO29" s="9" t="s">
        <v>113</v>
      </c>
      <c r="AP29" s="8">
        <v>96393648.709999993</v>
      </c>
      <c r="AR29" s="8">
        <v>0</v>
      </c>
      <c r="AT29" s="8">
        <v>96393648.709999993</v>
      </c>
      <c r="AV29" s="38">
        <f t="shared" si="4"/>
        <v>0</v>
      </c>
      <c r="AW29" s="40" t="s">
        <v>120</v>
      </c>
      <c r="AX29" s="40">
        <v>2820986.32</v>
      </c>
      <c r="AZ29" s="40">
        <v>174000</v>
      </c>
      <c r="BB29" s="40">
        <v>2994986.32</v>
      </c>
      <c r="BD29" s="40" t="s">
        <v>120</v>
      </c>
      <c r="BE29" s="40">
        <v>2994986.32</v>
      </c>
      <c r="BG29" s="40">
        <v>0</v>
      </c>
      <c r="BI29" s="40">
        <v>2994986.32</v>
      </c>
    </row>
    <row r="30" spans="1:62" x14ac:dyDescent="0.2">
      <c r="A30" s="41" t="s">
        <v>115</v>
      </c>
      <c r="B30" s="43">
        <v>33970317.229999997</v>
      </c>
      <c r="D30" s="43">
        <v>0</v>
      </c>
      <c r="F30" s="43">
        <v>33970317.229999997</v>
      </c>
      <c r="H30" s="38">
        <f t="shared" si="0"/>
        <v>0</v>
      </c>
      <c r="I30" s="42" t="s">
        <v>116</v>
      </c>
      <c r="J30" s="42">
        <v>33970317.229999997</v>
      </c>
      <c r="K30" s="42"/>
      <c r="L30" s="42">
        <v>0</v>
      </c>
      <c r="M30" s="42"/>
      <c r="N30" s="42">
        <v>33970317.229999997</v>
      </c>
      <c r="O30" s="42"/>
      <c r="Q30" s="50" t="s">
        <v>116</v>
      </c>
      <c r="R30" s="40">
        <v>33970317.229999997</v>
      </c>
      <c r="T30" s="40">
        <v>0</v>
      </c>
      <c r="V30" s="40">
        <v>33970317.229999997</v>
      </c>
      <c r="X30" s="38">
        <f t="shared" si="1"/>
        <v>0</v>
      </c>
      <c r="Y30" s="7" t="s">
        <v>116</v>
      </c>
      <c r="Z30" s="8">
        <v>33970317.229999997</v>
      </c>
      <c r="AB30" s="8">
        <v>0</v>
      </c>
      <c r="AD30" s="8">
        <v>33970317.229999997</v>
      </c>
      <c r="AF30" s="38">
        <f t="shared" si="2"/>
        <v>0</v>
      </c>
      <c r="AG30" s="7" t="s">
        <v>116</v>
      </c>
      <c r="AH30" s="8">
        <v>33970317.229999997</v>
      </c>
      <c r="AJ30" s="8">
        <v>0</v>
      </c>
      <c r="AL30" s="8">
        <v>33970317.229999997</v>
      </c>
      <c r="AN30" s="38">
        <f t="shared" si="3"/>
        <v>0</v>
      </c>
      <c r="AO30" s="9" t="s">
        <v>116</v>
      </c>
      <c r="AP30" s="8">
        <v>33970317.229999997</v>
      </c>
      <c r="AR30" s="8">
        <v>0</v>
      </c>
      <c r="AT30" s="8">
        <v>33970317.229999997</v>
      </c>
      <c r="AV30" s="38">
        <f t="shared" si="4"/>
        <v>0</v>
      </c>
      <c r="AW30" s="40" t="s">
        <v>121</v>
      </c>
      <c r="AY30" s="40">
        <v>29769128.800000001</v>
      </c>
      <c r="AZ30" s="40">
        <v>72108070.810000002</v>
      </c>
      <c r="BA30" s="40">
        <v>79711913.230000004</v>
      </c>
      <c r="BC30" s="40">
        <v>37372971.219999999</v>
      </c>
      <c r="BD30" s="40" t="s">
        <v>216</v>
      </c>
      <c r="BF30" s="40">
        <v>37372971.219999999</v>
      </c>
      <c r="BG30" s="40">
        <v>143477243.75</v>
      </c>
      <c r="BH30" s="40">
        <v>114515042.65000001</v>
      </c>
      <c r="BJ30" s="40">
        <v>8410770.1199999992</v>
      </c>
    </row>
    <row r="31" spans="1:62" ht="22.5" x14ac:dyDescent="0.2">
      <c r="A31" s="41" t="s">
        <v>117</v>
      </c>
      <c r="B31" s="43">
        <v>67467251.019999996</v>
      </c>
      <c r="D31" s="43">
        <v>5253632</v>
      </c>
      <c r="E31" s="47">
        <v>5244288.13</v>
      </c>
      <c r="F31" s="43">
        <v>67476594.890000001</v>
      </c>
      <c r="H31" s="38">
        <f t="shared" si="0"/>
        <v>0</v>
      </c>
      <c r="I31" s="41" t="s">
        <v>117</v>
      </c>
      <c r="J31" s="41">
        <v>67467251.019999996</v>
      </c>
      <c r="K31" s="41"/>
      <c r="L31" s="41">
        <v>34800</v>
      </c>
      <c r="M31" s="41"/>
      <c r="N31" s="41">
        <v>67502051.019999996</v>
      </c>
      <c r="O31" s="41"/>
      <c r="Q31" s="50" t="s">
        <v>118</v>
      </c>
      <c r="R31" s="40">
        <v>67502051.019999996</v>
      </c>
      <c r="T31" s="40">
        <v>5200112</v>
      </c>
      <c r="U31" s="40">
        <v>5170932</v>
      </c>
      <c r="V31" s="40">
        <v>67531231.019999996</v>
      </c>
      <c r="X31" s="38">
        <f t="shared" si="1"/>
        <v>0</v>
      </c>
      <c r="Y31" s="7" t="s">
        <v>118</v>
      </c>
      <c r="Z31" s="8">
        <v>67531231.019999996</v>
      </c>
      <c r="AB31" s="8">
        <v>18720</v>
      </c>
      <c r="AC31" s="40">
        <v>73356.13</v>
      </c>
      <c r="AD31" s="8">
        <v>67476594.890000001</v>
      </c>
      <c r="AF31" s="38">
        <f t="shared" si="2"/>
        <v>0</v>
      </c>
      <c r="AG31" s="7" t="s">
        <v>117</v>
      </c>
      <c r="AH31" s="8">
        <v>67476594.890000001</v>
      </c>
      <c r="AJ31" s="8">
        <v>186460</v>
      </c>
      <c r="AL31" s="8">
        <v>67663054.890000001</v>
      </c>
      <c r="AN31" s="38">
        <f t="shared" si="3"/>
        <v>0</v>
      </c>
      <c r="AO31" s="7" t="s">
        <v>117</v>
      </c>
      <c r="AP31" s="8">
        <v>67663054.890000001</v>
      </c>
      <c r="AR31" s="8">
        <v>18950</v>
      </c>
      <c r="AT31" s="8">
        <v>67682004.890000001</v>
      </c>
      <c r="AV31" s="38">
        <f t="shared" si="4"/>
        <v>0</v>
      </c>
      <c r="AW31" s="40" t="s">
        <v>122</v>
      </c>
      <c r="AY31" s="40">
        <v>26728717.5</v>
      </c>
      <c r="AZ31" s="40">
        <v>104382206.72</v>
      </c>
      <c r="BA31" s="40">
        <v>97085544.180000007</v>
      </c>
      <c r="BC31" s="40">
        <v>19432054.960000001</v>
      </c>
      <c r="BD31" s="40" t="s">
        <v>123</v>
      </c>
      <c r="BF31" s="40">
        <v>19432054.960000001</v>
      </c>
      <c r="BG31" s="40">
        <v>132571764.66</v>
      </c>
      <c r="BH31" s="40">
        <v>125285293.95999999</v>
      </c>
      <c r="BJ31" s="40">
        <v>12145584.26</v>
      </c>
    </row>
    <row r="32" spans="1:62" x14ac:dyDescent="0.2">
      <c r="A32" s="41" t="s">
        <v>119</v>
      </c>
      <c r="B32" s="43">
        <v>10680443.619999999</v>
      </c>
      <c r="D32" s="43">
        <v>1175000</v>
      </c>
      <c r="F32" s="43">
        <v>11855443.619999999</v>
      </c>
      <c r="H32" s="38">
        <f t="shared" si="0"/>
        <v>0</v>
      </c>
      <c r="I32" s="42" t="s">
        <v>119</v>
      </c>
      <c r="J32" s="42">
        <v>10680443.619999999</v>
      </c>
      <c r="K32" s="42"/>
      <c r="L32" s="42">
        <v>0</v>
      </c>
      <c r="M32" s="42"/>
      <c r="N32" s="42">
        <v>10680443.619999999</v>
      </c>
      <c r="O32" s="42"/>
      <c r="Q32" s="50" t="s">
        <v>119</v>
      </c>
      <c r="R32" s="40">
        <v>10680443.619999999</v>
      </c>
      <c r="T32" s="40">
        <v>0</v>
      </c>
      <c r="V32" s="40">
        <v>10680443.619999999</v>
      </c>
      <c r="X32" s="38">
        <f t="shared" si="1"/>
        <v>0</v>
      </c>
      <c r="Y32" s="9" t="s">
        <v>119</v>
      </c>
      <c r="Z32" s="8">
        <v>10680443.619999999</v>
      </c>
      <c r="AB32" s="8">
        <v>1175000</v>
      </c>
      <c r="AD32" s="8">
        <v>11855443.619999999</v>
      </c>
      <c r="AF32" s="38">
        <f t="shared" si="2"/>
        <v>0</v>
      </c>
      <c r="AG32" s="9" t="s">
        <v>119</v>
      </c>
      <c r="AH32" s="8">
        <v>11855443.619999999</v>
      </c>
      <c r="AJ32" s="8">
        <v>0</v>
      </c>
      <c r="AL32" s="8">
        <v>11855443.619999999</v>
      </c>
      <c r="AN32" s="38">
        <f t="shared" si="3"/>
        <v>0</v>
      </c>
      <c r="AO32" s="9" t="s">
        <v>119</v>
      </c>
      <c r="AP32" s="8">
        <v>11855443.619999999</v>
      </c>
      <c r="AR32" s="8">
        <v>0</v>
      </c>
      <c r="AT32" s="8">
        <v>11855443.619999999</v>
      </c>
      <c r="AV32" s="38">
        <f t="shared" si="4"/>
        <v>0</v>
      </c>
      <c r="AW32" s="40" t="s">
        <v>124</v>
      </c>
      <c r="AY32" s="40">
        <v>3923459.18</v>
      </c>
      <c r="AZ32" s="40">
        <v>62232109.450000003</v>
      </c>
      <c r="BA32" s="40">
        <v>61852318.149999999</v>
      </c>
      <c r="BC32" s="40">
        <v>3543667.88</v>
      </c>
      <c r="BD32" s="40" t="s">
        <v>124</v>
      </c>
      <c r="BF32" s="40">
        <v>3543667.88</v>
      </c>
      <c r="BG32" s="40">
        <v>118668853.79000001</v>
      </c>
      <c r="BH32" s="40">
        <v>115125185.91</v>
      </c>
      <c r="BJ32" s="40">
        <v>0</v>
      </c>
    </row>
    <row r="33" spans="1:62" x14ac:dyDescent="0.2">
      <c r="A33" s="41" t="s">
        <v>120</v>
      </c>
      <c r="B33" s="43">
        <v>2820986.32</v>
      </c>
      <c r="D33" s="43">
        <v>0</v>
      </c>
      <c r="F33" s="43">
        <v>2820986.32</v>
      </c>
      <c r="H33" s="38">
        <f t="shared" si="0"/>
        <v>0</v>
      </c>
      <c r="I33" s="42" t="s">
        <v>120</v>
      </c>
      <c r="J33" s="42">
        <v>2820986.32</v>
      </c>
      <c r="K33" s="42"/>
      <c r="L33" s="42">
        <v>0</v>
      </c>
      <c r="M33" s="42"/>
      <c r="N33" s="42">
        <v>2820986.32</v>
      </c>
      <c r="O33" s="42"/>
      <c r="Q33" s="50" t="s">
        <v>120</v>
      </c>
      <c r="R33" s="40">
        <v>2820986.32</v>
      </c>
      <c r="T33" s="40">
        <v>0</v>
      </c>
      <c r="V33" s="40">
        <v>2820986.32</v>
      </c>
      <c r="X33" s="38">
        <f t="shared" si="1"/>
        <v>0</v>
      </c>
      <c r="Y33" s="9" t="s">
        <v>120</v>
      </c>
      <c r="Z33" s="8">
        <v>2820986.32</v>
      </c>
      <c r="AB33" s="8">
        <v>0</v>
      </c>
      <c r="AD33" s="8">
        <v>2820986.32</v>
      </c>
      <c r="AF33" s="38">
        <f t="shared" si="2"/>
        <v>0</v>
      </c>
      <c r="AG33" s="9" t="s">
        <v>120</v>
      </c>
      <c r="AH33" s="8">
        <v>2820986.32</v>
      </c>
      <c r="AJ33" s="8">
        <v>0</v>
      </c>
      <c r="AL33" s="8">
        <v>2820986.32</v>
      </c>
      <c r="AN33" s="38">
        <f t="shared" si="3"/>
        <v>0</v>
      </c>
      <c r="AO33" s="9" t="s">
        <v>120</v>
      </c>
      <c r="AP33" s="8">
        <v>2820986.32</v>
      </c>
      <c r="AR33" s="8">
        <v>0</v>
      </c>
      <c r="AT33" s="8">
        <v>2820986.32</v>
      </c>
      <c r="AV33" s="38">
        <f t="shared" si="4"/>
        <v>0</v>
      </c>
      <c r="AW33" s="40" t="s">
        <v>126</v>
      </c>
      <c r="AY33" s="40">
        <v>10449560</v>
      </c>
      <c r="AZ33" s="40">
        <v>26862221.530000001</v>
      </c>
      <c r="BA33" s="40">
        <v>29017663.57</v>
      </c>
      <c r="BC33" s="40">
        <v>12605002.039999999</v>
      </c>
      <c r="BD33" s="40" t="s">
        <v>126</v>
      </c>
      <c r="BF33" s="40">
        <v>12605002.039999999</v>
      </c>
      <c r="BG33" s="40">
        <v>42400583.670000002</v>
      </c>
      <c r="BH33" s="40">
        <v>39806139.710000001</v>
      </c>
      <c r="BJ33" s="40">
        <v>10010558.08</v>
      </c>
    </row>
    <row r="34" spans="1:62" x14ac:dyDescent="0.2">
      <c r="A34" s="41"/>
      <c r="B34" s="43"/>
      <c r="D34" s="43"/>
      <c r="F34" s="43"/>
      <c r="I34" s="42"/>
      <c r="J34" s="42"/>
      <c r="K34" s="42"/>
      <c r="L34" s="42"/>
      <c r="M34" s="42"/>
      <c r="N34" s="42"/>
      <c r="O34" s="42"/>
      <c r="Q34" s="50"/>
      <c r="X34" s="38">
        <f t="shared" si="1"/>
        <v>0</v>
      </c>
      <c r="Y34" s="9"/>
      <c r="Z34" s="8"/>
      <c r="AB34" s="8"/>
      <c r="AD34" s="8"/>
      <c r="AF34" s="38">
        <f t="shared" si="2"/>
        <v>0</v>
      </c>
      <c r="AG34" s="9"/>
      <c r="AH34" s="8"/>
      <c r="AJ34" s="8"/>
      <c r="AL34" s="8"/>
      <c r="AN34" s="38">
        <f t="shared" si="3"/>
        <v>0</v>
      </c>
      <c r="AO34" s="9"/>
      <c r="AP34" s="8"/>
      <c r="AR34" s="8"/>
      <c r="AT34" s="8"/>
      <c r="AV34" s="38">
        <f t="shared" si="4"/>
        <v>0</v>
      </c>
      <c r="AW34" s="40" t="s">
        <v>127</v>
      </c>
      <c r="AY34" s="40">
        <v>188086.05</v>
      </c>
      <c r="AZ34" s="40">
        <v>9987.33</v>
      </c>
      <c r="BA34" s="40">
        <v>11951.98</v>
      </c>
      <c r="BC34" s="40">
        <v>190050.7</v>
      </c>
      <c r="BD34" s="40" t="s">
        <v>127</v>
      </c>
      <c r="BF34" s="40">
        <v>190050.7</v>
      </c>
      <c r="BG34" s="40">
        <v>8399.4</v>
      </c>
      <c r="BH34" s="40">
        <v>2121.3000000000002</v>
      </c>
      <c r="BJ34" s="40">
        <v>183772.6</v>
      </c>
    </row>
    <row r="35" spans="1:62" x14ac:dyDescent="0.2">
      <c r="A35" s="41"/>
      <c r="B35" s="43"/>
      <c r="D35" s="43"/>
      <c r="F35" s="43"/>
      <c r="I35" s="42"/>
      <c r="J35" s="42"/>
      <c r="K35" s="42"/>
      <c r="L35" s="42"/>
      <c r="M35" s="42"/>
      <c r="N35" s="42"/>
      <c r="O35" s="42"/>
      <c r="Q35" s="50"/>
      <c r="X35" s="38">
        <f t="shared" si="1"/>
        <v>0</v>
      </c>
      <c r="Y35" s="9"/>
      <c r="Z35" s="8"/>
      <c r="AB35" s="8"/>
      <c r="AD35" s="8"/>
      <c r="AF35" s="38">
        <f t="shared" si="2"/>
        <v>0</v>
      </c>
      <c r="AG35" s="9"/>
      <c r="AH35" s="8"/>
      <c r="AJ35" s="8"/>
      <c r="AL35" s="8"/>
      <c r="AN35" s="38">
        <f t="shared" si="3"/>
        <v>0</v>
      </c>
      <c r="AO35" s="9"/>
      <c r="AP35" s="8"/>
      <c r="AR35" s="8"/>
      <c r="AT35" s="8"/>
      <c r="AV35" s="38">
        <f t="shared" si="4"/>
        <v>0</v>
      </c>
      <c r="AW35" s="40" t="s">
        <v>128</v>
      </c>
      <c r="AY35" s="40">
        <v>38575295.560000002</v>
      </c>
      <c r="AZ35" s="40">
        <v>30397553.699999999</v>
      </c>
      <c r="BA35" s="40">
        <v>43850680.829999998</v>
      </c>
      <c r="BC35" s="40">
        <v>52028422.689999998</v>
      </c>
      <c r="BD35" s="40" t="s">
        <v>128</v>
      </c>
      <c r="BF35" s="40">
        <v>52028422.689999998</v>
      </c>
      <c r="BG35" s="40">
        <v>153091828</v>
      </c>
      <c r="BH35" s="40">
        <v>131443017.33</v>
      </c>
      <c r="BJ35" s="40">
        <v>30379612.02</v>
      </c>
    </row>
    <row r="36" spans="1:62" x14ac:dyDescent="0.2">
      <c r="A36" s="41"/>
      <c r="B36" s="43"/>
      <c r="D36" s="43"/>
      <c r="F36" s="43"/>
      <c r="I36" s="42"/>
      <c r="J36" s="42"/>
      <c r="K36" s="42"/>
      <c r="L36" s="42"/>
      <c r="M36" s="42"/>
      <c r="N36" s="42"/>
      <c r="O36" s="42"/>
      <c r="Q36" s="50"/>
      <c r="X36" s="38">
        <f t="shared" si="1"/>
        <v>0</v>
      </c>
      <c r="Y36" s="9"/>
      <c r="Z36" s="8"/>
      <c r="AB36" s="8"/>
      <c r="AD36" s="8"/>
      <c r="AF36" s="38">
        <f t="shared" si="2"/>
        <v>0</v>
      </c>
      <c r="AG36" s="9"/>
      <c r="AH36" s="8"/>
      <c r="AJ36" s="8"/>
      <c r="AL36" s="8"/>
      <c r="AN36" s="38">
        <f t="shared" si="3"/>
        <v>0</v>
      </c>
      <c r="AO36" s="9"/>
      <c r="AP36" s="8"/>
      <c r="AR36" s="8"/>
      <c r="AT36" s="8"/>
      <c r="AV36" s="38">
        <f t="shared" si="4"/>
        <v>0</v>
      </c>
      <c r="AW36" s="40" t="s">
        <v>132</v>
      </c>
      <c r="AY36" s="40">
        <v>2717281.85</v>
      </c>
      <c r="AZ36" s="40">
        <v>2097471.37</v>
      </c>
      <c r="BA36" s="40">
        <v>189632.97</v>
      </c>
      <c r="BC36" s="40">
        <v>809443.45</v>
      </c>
      <c r="BD36" s="40" t="s">
        <v>132</v>
      </c>
      <c r="BF36" s="40">
        <v>809443.45</v>
      </c>
      <c r="BG36" s="40">
        <v>803855.26</v>
      </c>
      <c r="BH36" s="40">
        <v>195299.3</v>
      </c>
      <c r="BJ36" s="40">
        <v>200887.49</v>
      </c>
    </row>
    <row r="37" spans="1:62" x14ac:dyDescent="0.2">
      <c r="A37" s="41"/>
      <c r="B37" s="43"/>
      <c r="D37" s="43"/>
      <c r="F37" s="43"/>
      <c r="I37" s="42"/>
      <c r="J37" s="42"/>
      <c r="K37" s="42"/>
      <c r="L37" s="42"/>
      <c r="M37" s="42"/>
      <c r="N37" s="42"/>
      <c r="O37" s="42"/>
      <c r="Q37" s="50"/>
      <c r="X37" s="38">
        <f t="shared" si="1"/>
        <v>0</v>
      </c>
      <c r="Y37" s="9"/>
      <c r="Z37" s="8"/>
      <c r="AB37" s="8"/>
      <c r="AD37" s="8"/>
      <c r="AF37" s="38">
        <f t="shared" si="2"/>
        <v>0</v>
      </c>
      <c r="AG37" s="9"/>
      <c r="AH37" s="8"/>
      <c r="AJ37" s="8"/>
      <c r="AL37" s="8"/>
      <c r="AN37" s="38">
        <f t="shared" si="3"/>
        <v>0</v>
      </c>
      <c r="AO37" s="9"/>
      <c r="AP37" s="8"/>
      <c r="AR37" s="8"/>
      <c r="AT37" s="8"/>
      <c r="AV37" s="38">
        <f t="shared" si="4"/>
        <v>0</v>
      </c>
      <c r="AW37" s="40" t="s">
        <v>133</v>
      </c>
      <c r="AY37" s="40">
        <v>1743037.24</v>
      </c>
      <c r="AZ37" s="40">
        <v>860661.04</v>
      </c>
      <c r="BA37" s="40">
        <v>0</v>
      </c>
      <c r="BC37" s="40">
        <v>882376.2</v>
      </c>
      <c r="BD37" s="40" t="s">
        <v>133</v>
      </c>
      <c r="BF37" s="40">
        <v>882376.2</v>
      </c>
      <c r="BG37" s="40">
        <v>882376.2</v>
      </c>
      <c r="BH37" s="40">
        <v>0</v>
      </c>
      <c r="BJ37" s="40">
        <v>0</v>
      </c>
    </row>
    <row r="38" spans="1:62" x14ac:dyDescent="0.2">
      <c r="A38" s="41"/>
      <c r="B38" s="43"/>
      <c r="D38" s="43"/>
      <c r="F38" s="43"/>
      <c r="I38" s="42"/>
      <c r="J38" s="42"/>
      <c r="K38" s="42"/>
      <c r="L38" s="42"/>
      <c r="M38" s="42"/>
      <c r="N38" s="42"/>
      <c r="O38" s="42"/>
      <c r="Q38" s="50"/>
      <c r="X38" s="38">
        <f t="shared" si="1"/>
        <v>0</v>
      </c>
      <c r="Y38" s="9"/>
      <c r="Z38" s="8"/>
      <c r="AB38" s="8"/>
      <c r="AD38" s="8"/>
      <c r="AF38" s="38">
        <f t="shared" si="2"/>
        <v>0</v>
      </c>
      <c r="AG38" s="9"/>
      <c r="AH38" s="8"/>
      <c r="AJ38" s="8"/>
      <c r="AL38" s="8"/>
      <c r="AN38" s="38">
        <f t="shared" si="3"/>
        <v>0</v>
      </c>
      <c r="AO38" s="9"/>
      <c r="AP38" s="8"/>
      <c r="AR38" s="8"/>
      <c r="AT38" s="8"/>
      <c r="AV38" s="38">
        <f t="shared" si="4"/>
        <v>0</v>
      </c>
      <c r="AW38" s="40" t="s">
        <v>135</v>
      </c>
      <c r="AY38" s="40">
        <v>75963606.629999995</v>
      </c>
      <c r="BA38" s="40">
        <v>0</v>
      </c>
      <c r="BC38" s="40">
        <v>75963606.629999995</v>
      </c>
      <c r="BD38" s="40" t="s">
        <v>135</v>
      </c>
      <c r="BF38" s="40">
        <v>75963606.629999995</v>
      </c>
      <c r="BG38" s="40">
        <v>75963606.629999995</v>
      </c>
      <c r="BH38" s="40">
        <v>0</v>
      </c>
      <c r="BJ38" s="40">
        <v>0</v>
      </c>
    </row>
    <row r="39" spans="1:62" x14ac:dyDescent="0.2">
      <c r="A39" s="41"/>
      <c r="B39" s="43"/>
      <c r="D39" s="43"/>
      <c r="F39" s="43"/>
      <c r="I39" s="42"/>
      <c r="J39" s="42"/>
      <c r="K39" s="42"/>
      <c r="L39" s="42"/>
      <c r="M39" s="42"/>
      <c r="N39" s="42"/>
      <c r="O39" s="42"/>
      <c r="Q39" s="50"/>
      <c r="X39" s="38">
        <f t="shared" si="1"/>
        <v>0</v>
      </c>
      <c r="Y39" s="9"/>
      <c r="Z39" s="8"/>
      <c r="AB39" s="8"/>
      <c r="AD39" s="8"/>
      <c r="AF39" s="38">
        <f t="shared" si="2"/>
        <v>0</v>
      </c>
      <c r="AG39" s="9"/>
      <c r="AH39" s="8"/>
      <c r="AJ39" s="8"/>
      <c r="AL39" s="8"/>
      <c r="AN39" s="38">
        <f t="shared" si="3"/>
        <v>0</v>
      </c>
      <c r="AO39" s="9"/>
      <c r="AP39" s="8"/>
      <c r="AR39" s="8"/>
      <c r="AT39" s="8"/>
      <c r="AV39" s="38">
        <f t="shared" si="4"/>
        <v>0</v>
      </c>
      <c r="AW39" s="40" t="s">
        <v>136</v>
      </c>
      <c r="AY39" s="40">
        <v>5707851.71</v>
      </c>
      <c r="BA39" s="40">
        <v>226421292.88</v>
      </c>
      <c r="BC39" s="40">
        <v>232129144.59</v>
      </c>
      <c r="BD39" s="40" t="s">
        <v>217</v>
      </c>
      <c r="BF39" s="40">
        <v>0</v>
      </c>
      <c r="BH39" s="40">
        <v>75963606.629999995</v>
      </c>
      <c r="BJ39" s="40">
        <v>75963606.629999995</v>
      </c>
    </row>
    <row r="40" spans="1:62" x14ac:dyDescent="0.2">
      <c r="A40" s="41"/>
      <c r="B40" s="43"/>
      <c r="D40" s="43"/>
      <c r="F40" s="43"/>
      <c r="I40" s="42"/>
      <c r="J40" s="42"/>
      <c r="K40" s="42"/>
      <c r="L40" s="42"/>
      <c r="M40" s="42"/>
      <c r="N40" s="42"/>
      <c r="O40" s="42"/>
      <c r="Q40" s="50"/>
      <c r="X40" s="38">
        <f t="shared" si="1"/>
        <v>0</v>
      </c>
      <c r="Y40" s="9"/>
      <c r="Z40" s="8"/>
      <c r="AB40" s="8"/>
      <c r="AD40" s="8"/>
      <c r="AF40" s="38">
        <f t="shared" si="2"/>
        <v>0</v>
      </c>
      <c r="AG40" s="9"/>
      <c r="AH40" s="8"/>
      <c r="AJ40" s="8"/>
      <c r="AL40" s="8"/>
      <c r="AN40" s="38">
        <f t="shared" si="3"/>
        <v>0</v>
      </c>
      <c r="AO40" s="9"/>
      <c r="AP40" s="8"/>
      <c r="AR40" s="8"/>
      <c r="AT40" s="8"/>
      <c r="AV40" s="38">
        <f t="shared" si="4"/>
        <v>0</v>
      </c>
      <c r="AW40" s="40" t="s">
        <v>138</v>
      </c>
      <c r="AY40" s="40">
        <v>805068224.05999994</v>
      </c>
      <c r="AZ40" s="40">
        <v>104979.96</v>
      </c>
      <c r="BA40" s="40">
        <v>596729.94999999995</v>
      </c>
      <c r="BC40" s="40">
        <v>805559974.04999995</v>
      </c>
      <c r="BD40" s="40" t="s">
        <v>136</v>
      </c>
      <c r="BF40" s="40">
        <v>232129144.59</v>
      </c>
      <c r="BH40" s="40">
        <v>42540075.840000004</v>
      </c>
      <c r="BJ40" s="40">
        <v>274669220.43000001</v>
      </c>
    </row>
    <row r="41" spans="1:62" x14ac:dyDescent="0.2">
      <c r="A41" s="41"/>
      <c r="B41" s="43"/>
      <c r="D41" s="43"/>
      <c r="F41" s="43"/>
      <c r="I41" s="42"/>
      <c r="J41" s="42"/>
      <c r="K41" s="42"/>
      <c r="L41" s="42"/>
      <c r="M41" s="42"/>
      <c r="N41" s="42"/>
      <c r="O41" s="42"/>
      <c r="Q41" s="50"/>
      <c r="X41" s="38">
        <f t="shared" si="1"/>
        <v>0</v>
      </c>
      <c r="Y41" s="9"/>
      <c r="Z41" s="8"/>
      <c r="AB41" s="8"/>
      <c r="AD41" s="8"/>
      <c r="AF41" s="38">
        <f t="shared" si="2"/>
        <v>0</v>
      </c>
      <c r="AG41" s="9"/>
      <c r="AH41" s="8"/>
      <c r="AJ41" s="8"/>
      <c r="AL41" s="8"/>
      <c r="AN41" s="38">
        <f t="shared" si="3"/>
        <v>0</v>
      </c>
      <c r="AO41" s="9"/>
      <c r="AP41" s="8"/>
      <c r="AR41" s="8"/>
      <c r="AT41" s="8"/>
      <c r="AV41" s="38">
        <f t="shared" si="4"/>
        <v>0</v>
      </c>
      <c r="AW41" s="40" t="s">
        <v>140</v>
      </c>
      <c r="AY41" s="40">
        <v>-494656.92</v>
      </c>
      <c r="BA41" s="40">
        <v>0</v>
      </c>
      <c r="BC41" s="40">
        <v>-494656.92</v>
      </c>
      <c r="BD41" s="40" t="s">
        <v>139</v>
      </c>
      <c r="BF41" s="40">
        <v>805559974.04999995</v>
      </c>
      <c r="BG41" s="40">
        <v>435134.83</v>
      </c>
      <c r="BH41" s="40">
        <v>1252319.57</v>
      </c>
      <c r="BJ41" s="40">
        <v>806377158.78999996</v>
      </c>
    </row>
    <row r="42" spans="1:62" ht="22.5" x14ac:dyDescent="0.2">
      <c r="A42" s="41" t="s">
        <v>121</v>
      </c>
      <c r="C42" s="43">
        <v>7994104.9199999999</v>
      </c>
      <c r="D42" s="43">
        <v>66000508.799999997</v>
      </c>
      <c r="E42" s="47">
        <v>75133819.510000005</v>
      </c>
      <c r="G42" s="43">
        <v>17127415.629999999</v>
      </c>
      <c r="H42" s="38">
        <f>+G42-AE42</f>
        <v>0</v>
      </c>
      <c r="I42" s="41" t="s">
        <v>121</v>
      </c>
      <c r="J42" s="41"/>
      <c r="K42" s="41">
        <v>7994104.9199999999</v>
      </c>
      <c r="L42" s="41">
        <v>23851830.800000001</v>
      </c>
      <c r="M42" s="41">
        <v>25396876.149999999</v>
      </c>
      <c r="N42" s="41"/>
      <c r="O42" s="41">
        <v>9539150.2699999996</v>
      </c>
      <c r="Q42" s="50" t="s">
        <v>121</v>
      </c>
      <c r="S42" s="49">
        <v>9539150.2699999996</v>
      </c>
      <c r="T42" s="40">
        <v>19656525.260000002</v>
      </c>
      <c r="U42" s="40">
        <v>25444965.670000002</v>
      </c>
      <c r="W42" s="40">
        <v>15327590.68</v>
      </c>
      <c r="X42" s="38">
        <f t="shared" si="1"/>
        <v>0</v>
      </c>
      <c r="Y42" s="7" t="s">
        <v>121</v>
      </c>
      <c r="AA42" s="8">
        <v>15327590.68</v>
      </c>
      <c r="AB42" s="8">
        <v>22492152.739999998</v>
      </c>
      <c r="AC42" s="8">
        <v>24291977.690000001</v>
      </c>
      <c r="AE42" s="8">
        <v>17127415.629999999</v>
      </c>
      <c r="AF42" s="38">
        <f t="shared" si="2"/>
        <v>0</v>
      </c>
      <c r="AG42" s="7" t="s">
        <v>121</v>
      </c>
      <c r="AI42" s="8">
        <v>17127415.629999999</v>
      </c>
      <c r="AJ42" s="8">
        <v>19650298.390000001</v>
      </c>
      <c r="AK42" s="8">
        <v>26061287.129999999</v>
      </c>
      <c r="AM42" s="8">
        <v>23538404.370000001</v>
      </c>
      <c r="AN42" s="38">
        <f t="shared" si="3"/>
        <v>0</v>
      </c>
      <c r="AO42" s="7" t="s">
        <v>121</v>
      </c>
      <c r="AQ42" s="8">
        <v>23538404.370000001</v>
      </c>
      <c r="AR42" s="8">
        <v>22940961.379999999</v>
      </c>
      <c r="AS42" s="8">
        <v>24312265.420000002</v>
      </c>
      <c r="AU42" s="8">
        <v>24909708.41</v>
      </c>
      <c r="AV42" s="38">
        <f t="shared" si="4"/>
        <v>0</v>
      </c>
      <c r="AW42" s="40" t="s">
        <v>6</v>
      </c>
      <c r="AY42" s="40">
        <v>3834436.74</v>
      </c>
      <c r="BA42" s="40">
        <v>1803908.56</v>
      </c>
      <c r="BC42" s="40">
        <v>5638345.2999999998</v>
      </c>
      <c r="BD42" s="40" t="s">
        <v>140</v>
      </c>
      <c r="BF42" s="40">
        <v>-494656.92</v>
      </c>
      <c r="BH42" s="40">
        <v>0</v>
      </c>
      <c r="BJ42" s="40">
        <v>-494656.92</v>
      </c>
    </row>
    <row r="43" spans="1:62" x14ac:dyDescent="0.2">
      <c r="A43" s="41" t="s">
        <v>122</v>
      </c>
      <c r="C43" s="43">
        <v>14125738.08</v>
      </c>
      <c r="D43" s="43">
        <v>78119779.760000005</v>
      </c>
      <c r="E43" s="47">
        <v>97182790.150000006</v>
      </c>
      <c r="G43" s="43">
        <v>33188748.469999999</v>
      </c>
      <c r="H43" s="38">
        <f t="shared" ref="H43:H80" si="5">+G43-AE43</f>
        <v>0</v>
      </c>
      <c r="I43" s="41" t="s">
        <v>122</v>
      </c>
      <c r="J43" s="41"/>
      <c r="K43" s="41">
        <v>14125738.08</v>
      </c>
      <c r="L43" s="41">
        <v>12882089.07</v>
      </c>
      <c r="M43" s="41">
        <v>23115383.489999998</v>
      </c>
      <c r="N43" s="41"/>
      <c r="O43" s="41">
        <v>24359032.5</v>
      </c>
      <c r="Q43" s="50" t="s">
        <v>122</v>
      </c>
      <c r="S43" s="49">
        <v>24359032.5</v>
      </c>
      <c r="T43" s="40">
        <v>27157216.140000001</v>
      </c>
      <c r="U43" s="40">
        <v>30587371.710000001</v>
      </c>
      <c r="W43" s="40">
        <v>27789188.07</v>
      </c>
      <c r="X43" s="38">
        <f t="shared" si="1"/>
        <v>0</v>
      </c>
      <c r="Y43" s="7" t="s">
        <v>122</v>
      </c>
      <c r="AA43" s="8">
        <v>27789188.07</v>
      </c>
      <c r="AB43" s="8">
        <v>38080474.549999997</v>
      </c>
      <c r="AC43" s="8">
        <v>43480034.950000003</v>
      </c>
      <c r="AE43" s="8">
        <v>33188748.469999999</v>
      </c>
      <c r="AF43" s="38">
        <f t="shared" si="2"/>
        <v>0</v>
      </c>
      <c r="AG43" s="7" t="s">
        <v>123</v>
      </c>
      <c r="AI43" s="8">
        <v>33188748.469999999</v>
      </c>
      <c r="AJ43" s="8">
        <v>37622553.909999996</v>
      </c>
      <c r="AK43" s="8">
        <v>30576051.75</v>
      </c>
      <c r="AM43" s="8">
        <v>26142246.309999999</v>
      </c>
      <c r="AN43" s="38">
        <f t="shared" si="3"/>
        <v>0</v>
      </c>
      <c r="AO43" s="7" t="s">
        <v>122</v>
      </c>
      <c r="AQ43" s="8">
        <v>26142246.309999999</v>
      </c>
      <c r="AR43" s="8">
        <v>41643773.229999997</v>
      </c>
      <c r="AS43" s="8">
        <v>42043157.689999998</v>
      </c>
      <c r="AU43" s="8">
        <v>26541630.77</v>
      </c>
      <c r="AV43" s="38">
        <f t="shared" si="4"/>
        <v>0</v>
      </c>
      <c r="AW43" s="40" t="s">
        <v>7</v>
      </c>
      <c r="AY43" s="40">
        <v>130304526.61</v>
      </c>
      <c r="BA43" s="40">
        <v>33830025.350000001</v>
      </c>
      <c r="BC43" s="40">
        <v>164134551.96000001</v>
      </c>
      <c r="BD43" s="40" t="s">
        <v>6</v>
      </c>
      <c r="BF43" s="40">
        <v>5638345.2999999998</v>
      </c>
      <c r="BH43" s="40">
        <v>1745008.5</v>
      </c>
      <c r="BJ43" s="40">
        <v>7383353.7999999998</v>
      </c>
    </row>
    <row r="44" spans="1:62" ht="22.5" x14ac:dyDescent="0.2">
      <c r="A44" s="41" t="s">
        <v>124</v>
      </c>
      <c r="C44" s="43">
        <v>191323.6</v>
      </c>
      <c r="D44" s="43">
        <v>36057770.299999997</v>
      </c>
      <c r="E44" s="47">
        <v>35866446.700000003</v>
      </c>
      <c r="G44" s="43">
        <v>0</v>
      </c>
      <c r="H44" s="38">
        <f t="shared" si="5"/>
        <v>0</v>
      </c>
      <c r="I44" s="41" t="s">
        <v>124</v>
      </c>
      <c r="J44" s="41"/>
      <c r="K44" s="41">
        <v>191323.6</v>
      </c>
      <c r="L44" s="41">
        <v>5846432.2300000004</v>
      </c>
      <c r="M44" s="41">
        <v>7797879.5599999996</v>
      </c>
      <c r="N44" s="41"/>
      <c r="O44" s="41">
        <v>2142770.9300000002</v>
      </c>
      <c r="Q44" s="50" t="s">
        <v>125</v>
      </c>
      <c r="S44" s="49">
        <v>2142770.9300000002</v>
      </c>
      <c r="T44" s="40">
        <v>11652267.369999999</v>
      </c>
      <c r="U44" s="40">
        <v>14198329.17</v>
      </c>
      <c r="W44" s="40">
        <v>4688832.7300000004</v>
      </c>
      <c r="X44" s="38">
        <f t="shared" si="1"/>
        <v>0</v>
      </c>
      <c r="Y44" s="7" t="s">
        <v>125</v>
      </c>
      <c r="AA44" s="8">
        <v>4688832.7300000004</v>
      </c>
      <c r="AB44" s="8">
        <v>18559070.699999999</v>
      </c>
      <c r="AC44" s="8">
        <v>13870237.970000001</v>
      </c>
      <c r="AE44" s="8">
        <v>0</v>
      </c>
      <c r="AF44" s="38">
        <f t="shared" si="2"/>
        <v>0</v>
      </c>
      <c r="AG44" s="7" t="s">
        <v>124</v>
      </c>
      <c r="AI44" s="8">
        <v>0</v>
      </c>
      <c r="AJ44" s="8">
        <v>18586983.989999998</v>
      </c>
      <c r="AK44" s="8">
        <v>18984341.050000001</v>
      </c>
      <c r="AM44" s="8">
        <v>397357.06</v>
      </c>
      <c r="AN44" s="38">
        <f t="shared" si="3"/>
        <v>0</v>
      </c>
      <c r="AO44" s="7" t="s">
        <v>124</v>
      </c>
      <c r="AQ44" s="8">
        <v>397357.06</v>
      </c>
      <c r="AR44" s="8">
        <v>14268824.98</v>
      </c>
      <c r="AS44" s="8">
        <v>20443493.059999999</v>
      </c>
      <c r="AU44" s="8">
        <v>6572025.1399999997</v>
      </c>
      <c r="AV44" s="38">
        <f t="shared" si="4"/>
        <v>0</v>
      </c>
      <c r="AW44" s="40" t="s">
        <v>60</v>
      </c>
      <c r="AY44" s="40">
        <v>14578965.390000001</v>
      </c>
      <c r="BA44" s="40">
        <v>27372444.48</v>
      </c>
      <c r="BC44" s="40">
        <v>41951409.869999997</v>
      </c>
      <c r="BD44" s="40" t="s">
        <v>220</v>
      </c>
      <c r="BF44" s="40">
        <v>164134551.96000001</v>
      </c>
      <c r="BH44" s="40">
        <v>47720268.780000001</v>
      </c>
      <c r="BJ44" s="40">
        <v>211854820.74000001</v>
      </c>
    </row>
    <row r="45" spans="1:62" ht="22.5" x14ac:dyDescent="0.2">
      <c r="A45" s="41" t="s">
        <v>126</v>
      </c>
      <c r="C45" s="43">
        <v>12023595.390000001</v>
      </c>
      <c r="D45" s="43">
        <v>28212492.149999999</v>
      </c>
      <c r="E45" s="47">
        <v>25498454.329999998</v>
      </c>
      <c r="G45" s="43">
        <v>9309557.5700000003</v>
      </c>
      <c r="H45" s="38">
        <f t="shared" si="5"/>
        <v>0</v>
      </c>
      <c r="I45" s="41" t="s">
        <v>126</v>
      </c>
      <c r="J45" s="41"/>
      <c r="K45" s="41">
        <v>12023595.390000001</v>
      </c>
      <c r="L45" s="41">
        <v>8482999.6899999995</v>
      </c>
      <c r="M45" s="41">
        <v>8310252.4900000002</v>
      </c>
      <c r="N45" s="41"/>
      <c r="O45" s="41">
        <v>11850848.189999999</v>
      </c>
      <c r="Q45" s="50" t="s">
        <v>126</v>
      </c>
      <c r="S45" s="49">
        <v>11850848.189999999</v>
      </c>
      <c r="T45" s="40">
        <v>6141105.4500000002</v>
      </c>
      <c r="U45" s="40">
        <v>8434639.3100000005</v>
      </c>
      <c r="W45" s="40">
        <v>14144382.050000001</v>
      </c>
      <c r="X45" s="38">
        <f t="shared" si="1"/>
        <v>0</v>
      </c>
      <c r="Y45" s="7" t="s">
        <v>126</v>
      </c>
      <c r="AA45" s="8">
        <v>14144382.050000001</v>
      </c>
      <c r="AB45" s="8">
        <v>13588387.01</v>
      </c>
      <c r="AC45" s="8">
        <v>8753562.5299999993</v>
      </c>
      <c r="AE45" s="8">
        <v>9309557.5700000003</v>
      </c>
      <c r="AF45" s="38">
        <f t="shared" si="2"/>
        <v>0</v>
      </c>
      <c r="AG45" s="7" t="s">
        <v>126</v>
      </c>
      <c r="AI45" s="8">
        <v>9309557.5700000003</v>
      </c>
      <c r="AJ45" s="8">
        <v>8685852.2899999991</v>
      </c>
      <c r="AK45" s="8">
        <v>8303712.2000000002</v>
      </c>
      <c r="AM45" s="8">
        <v>8927417.4800000004</v>
      </c>
      <c r="AN45" s="38">
        <f t="shared" si="3"/>
        <v>0</v>
      </c>
      <c r="AO45" s="7" t="s">
        <v>126</v>
      </c>
      <c r="AQ45" s="8">
        <v>8927417.4800000004</v>
      </c>
      <c r="AR45" s="8">
        <v>7048871.0800000001</v>
      </c>
      <c r="AS45" s="8">
        <v>8828693.0899999999</v>
      </c>
      <c r="AU45" s="8">
        <v>10707239.49</v>
      </c>
      <c r="AV45" s="38">
        <f t="shared" si="4"/>
        <v>0</v>
      </c>
      <c r="AW45" s="40" t="s">
        <v>8</v>
      </c>
      <c r="AY45" s="40">
        <v>5644161.1699999999</v>
      </c>
      <c r="BA45" s="40">
        <v>1426955.88</v>
      </c>
      <c r="BC45" s="40">
        <v>7071117.0499999998</v>
      </c>
      <c r="BD45" s="40" t="s">
        <v>60</v>
      </c>
      <c r="BF45" s="40">
        <v>41951409.869999997</v>
      </c>
      <c r="BH45" s="40">
        <v>1334875.3</v>
      </c>
      <c r="BJ45" s="40">
        <v>43286285.170000002</v>
      </c>
    </row>
    <row r="46" spans="1:62" ht="22.5" x14ac:dyDescent="0.2">
      <c r="A46" s="41" t="s">
        <v>127</v>
      </c>
      <c r="C46" s="43">
        <v>185670.37</v>
      </c>
      <c r="D46" s="43">
        <v>39346.730000000003</v>
      </c>
      <c r="E46" s="47">
        <v>36316.519999999997</v>
      </c>
      <c r="G46" s="43">
        <v>182640.16</v>
      </c>
      <c r="H46" s="38">
        <f t="shared" si="5"/>
        <v>0</v>
      </c>
      <c r="I46" s="41" t="s">
        <v>127</v>
      </c>
      <c r="J46" s="41"/>
      <c r="K46" s="41">
        <v>185670.37</v>
      </c>
      <c r="L46" s="41">
        <v>5000</v>
      </c>
      <c r="M46" s="41">
        <v>15030.16</v>
      </c>
      <c r="N46" s="41"/>
      <c r="O46" s="41">
        <v>195700.53</v>
      </c>
      <c r="Q46" s="50" t="s">
        <v>127</v>
      </c>
      <c r="S46" s="49">
        <v>195700.53</v>
      </c>
      <c r="T46" s="40">
        <v>14201.53</v>
      </c>
      <c r="U46" s="40">
        <v>2522</v>
      </c>
      <c r="W46" s="40">
        <v>184021</v>
      </c>
      <c r="X46" s="38">
        <f t="shared" si="1"/>
        <v>0</v>
      </c>
      <c r="Y46" s="7" t="s">
        <v>127</v>
      </c>
      <c r="AA46" s="8">
        <v>184021</v>
      </c>
      <c r="AB46" s="8">
        <v>20145.2</v>
      </c>
      <c r="AC46" s="8">
        <v>18764.36</v>
      </c>
      <c r="AE46" s="8">
        <v>182640.16</v>
      </c>
      <c r="AF46" s="38">
        <f t="shared" si="2"/>
        <v>0</v>
      </c>
      <c r="AG46" s="7" t="s">
        <v>127</v>
      </c>
      <c r="AI46" s="8">
        <v>182640.16</v>
      </c>
      <c r="AJ46" s="8">
        <v>15071.73</v>
      </c>
      <c r="AK46" s="8">
        <v>21095.67</v>
      </c>
      <c r="AM46" s="8">
        <v>188664.1</v>
      </c>
      <c r="AN46" s="38">
        <f t="shared" si="3"/>
        <v>0</v>
      </c>
      <c r="AO46" s="7" t="s">
        <v>127</v>
      </c>
      <c r="AQ46" s="8">
        <v>188664.1</v>
      </c>
      <c r="AR46" s="8">
        <v>7235.11</v>
      </c>
      <c r="AS46" s="8">
        <v>7584.01</v>
      </c>
      <c r="AU46" s="8">
        <v>189013</v>
      </c>
      <c r="AV46" s="38">
        <f t="shared" si="4"/>
        <v>0</v>
      </c>
      <c r="AW46" s="40" t="s">
        <v>9</v>
      </c>
      <c r="AY46" s="40">
        <v>22774724.239999998</v>
      </c>
      <c r="BA46" s="40">
        <v>8172817.1799999997</v>
      </c>
      <c r="BC46" s="40">
        <v>30947541.420000002</v>
      </c>
      <c r="BD46" s="40" t="s">
        <v>8</v>
      </c>
      <c r="BF46" s="40">
        <v>7071117.0499999998</v>
      </c>
      <c r="BH46" s="40">
        <v>3617092.45</v>
      </c>
      <c r="BJ46" s="40">
        <v>10688209.5</v>
      </c>
    </row>
    <row r="47" spans="1:62" x14ac:dyDescent="0.2">
      <c r="A47" s="41" t="s">
        <v>128</v>
      </c>
      <c r="C47" s="43">
        <v>18332962.039999999</v>
      </c>
      <c r="D47" s="43">
        <v>39131215.219999999</v>
      </c>
      <c r="E47" s="47">
        <v>46094437.75</v>
      </c>
      <c r="G47" s="43">
        <v>25296184.57</v>
      </c>
      <c r="H47" s="38">
        <f t="shared" si="5"/>
        <v>0</v>
      </c>
      <c r="I47" s="41" t="s">
        <v>129</v>
      </c>
      <c r="J47" s="41"/>
      <c r="K47" s="41">
        <v>18332962.039999999</v>
      </c>
      <c r="L47" s="41">
        <v>6930513.8300000001</v>
      </c>
      <c r="M47" s="41">
        <v>7336489.4500000002</v>
      </c>
      <c r="N47" s="41"/>
      <c r="O47" s="41">
        <v>18738937.66</v>
      </c>
      <c r="Q47" s="50" t="s">
        <v>129</v>
      </c>
      <c r="S47" s="49">
        <v>18738937.66</v>
      </c>
      <c r="T47" s="40">
        <v>9011078.5</v>
      </c>
      <c r="U47" s="40">
        <v>8527295.5899999999</v>
      </c>
      <c r="W47" s="40">
        <v>18255154.75</v>
      </c>
      <c r="X47" s="38">
        <f t="shared" si="1"/>
        <v>0</v>
      </c>
      <c r="Y47" s="7" t="s">
        <v>129</v>
      </c>
      <c r="AA47" s="8">
        <v>18255154.75</v>
      </c>
      <c r="AB47" s="8">
        <v>23189622.890000001</v>
      </c>
      <c r="AC47" s="8">
        <v>30230652.710000001</v>
      </c>
      <c r="AE47" s="8">
        <v>25296184.57</v>
      </c>
      <c r="AF47" s="38">
        <f t="shared" si="2"/>
        <v>0</v>
      </c>
      <c r="AG47" s="7" t="s">
        <v>129</v>
      </c>
      <c r="AI47" s="8">
        <v>25296184.57</v>
      </c>
      <c r="AJ47" s="8">
        <v>14302229.43</v>
      </c>
      <c r="AK47" s="8">
        <v>11781120.85</v>
      </c>
      <c r="AM47" s="8">
        <v>22775075.989999998</v>
      </c>
      <c r="AN47" s="38">
        <f t="shared" si="3"/>
        <v>0</v>
      </c>
      <c r="AO47" s="7" t="s">
        <v>129</v>
      </c>
      <c r="AQ47" s="8">
        <v>22775075.989999998</v>
      </c>
      <c r="AR47" s="8">
        <v>11498242.789999999</v>
      </c>
      <c r="AS47" s="8">
        <v>11491676.140000001</v>
      </c>
      <c r="AU47" s="8">
        <v>22768509.34</v>
      </c>
      <c r="AV47" s="38">
        <f t="shared" si="4"/>
        <v>0</v>
      </c>
      <c r="AW47" s="40" t="s">
        <v>211</v>
      </c>
      <c r="AY47" s="40">
        <v>4166296.63</v>
      </c>
      <c r="BA47" s="40">
        <v>1139545.24</v>
      </c>
      <c r="BC47" s="40">
        <v>5305841.87</v>
      </c>
      <c r="BD47" s="40" t="s">
        <v>9</v>
      </c>
      <c r="BF47" s="40">
        <v>30947541.420000002</v>
      </c>
      <c r="BH47" s="40">
        <v>7486016.6600000001</v>
      </c>
      <c r="BJ47" s="40">
        <v>38433558.079999998</v>
      </c>
    </row>
    <row r="48" spans="1:62" ht="22.5" x14ac:dyDescent="0.2">
      <c r="A48" s="41" t="s">
        <v>130</v>
      </c>
      <c r="C48" s="43">
        <v>5890804.6200000001</v>
      </c>
      <c r="D48" s="43">
        <v>8244834.0599999996</v>
      </c>
      <c r="E48" s="47">
        <v>4587860.46</v>
      </c>
      <c r="G48" s="43">
        <v>2233831.02</v>
      </c>
      <c r="H48" s="38">
        <f t="shared" si="5"/>
        <v>0</v>
      </c>
      <c r="I48" s="41" t="s">
        <v>131</v>
      </c>
      <c r="J48" s="41"/>
      <c r="K48" s="41">
        <v>5890804.6200000001</v>
      </c>
      <c r="L48" s="41">
        <v>5318547.17</v>
      </c>
      <c r="M48" s="41">
        <v>1682759.49</v>
      </c>
      <c r="N48" s="41"/>
      <c r="O48" s="41">
        <v>2255016.94</v>
      </c>
      <c r="Q48" s="50" t="s">
        <v>132</v>
      </c>
      <c r="S48" s="49">
        <v>2255016.94</v>
      </c>
      <c r="T48" s="40">
        <v>1469607.56</v>
      </c>
      <c r="U48" s="40">
        <v>1316248.93</v>
      </c>
      <c r="W48" s="40">
        <v>2101658.31</v>
      </c>
      <c r="X48" s="38">
        <f t="shared" si="1"/>
        <v>0</v>
      </c>
      <c r="Y48" s="7" t="s">
        <v>132</v>
      </c>
      <c r="AA48" s="8">
        <v>2101658.31</v>
      </c>
      <c r="AB48" s="8">
        <v>1456679.33</v>
      </c>
      <c r="AC48" s="8">
        <v>1588852.04</v>
      </c>
      <c r="AE48" s="8">
        <v>2233831.02</v>
      </c>
      <c r="AF48" s="38">
        <f t="shared" si="2"/>
        <v>0</v>
      </c>
      <c r="AG48" s="7" t="s">
        <v>132</v>
      </c>
      <c r="AI48" s="8">
        <v>2233831.02</v>
      </c>
      <c r="AJ48" s="8">
        <v>1336833.1000000001</v>
      </c>
      <c r="AK48" s="8">
        <v>1380279.38</v>
      </c>
      <c r="AM48" s="8">
        <v>2277277.2999999998</v>
      </c>
      <c r="AN48" s="38">
        <f t="shared" si="3"/>
        <v>0</v>
      </c>
      <c r="AO48" s="7" t="s">
        <v>131</v>
      </c>
      <c r="AQ48" s="8">
        <v>2277277.2999999998</v>
      </c>
      <c r="AR48" s="8">
        <v>1618533.9</v>
      </c>
      <c r="AS48" s="8">
        <v>1473216.03</v>
      </c>
      <c r="AU48" s="8">
        <v>2131959.4300000002</v>
      </c>
      <c r="AV48" s="38">
        <f t="shared" si="4"/>
        <v>0</v>
      </c>
      <c r="AW48" s="40" t="s">
        <v>11</v>
      </c>
      <c r="AY48" s="40">
        <v>27712841.899999999</v>
      </c>
      <c r="BA48" s="40">
        <v>6971445.7199999997</v>
      </c>
      <c r="BC48" s="40">
        <v>34684287.619999997</v>
      </c>
      <c r="BD48" s="40" t="s">
        <v>221</v>
      </c>
      <c r="BF48" s="40">
        <v>5305841.87</v>
      </c>
      <c r="BH48" s="40">
        <v>1147195.18</v>
      </c>
      <c r="BJ48" s="40">
        <v>6453037.0499999998</v>
      </c>
    </row>
    <row r="49" spans="1:62" ht="22.5" x14ac:dyDescent="0.2">
      <c r="A49" s="41" t="s">
        <v>133</v>
      </c>
      <c r="C49" s="43">
        <v>3401451.42</v>
      </c>
      <c r="D49" s="43">
        <v>818869.47</v>
      </c>
      <c r="E49" s="47">
        <v>0</v>
      </c>
      <c r="G49" s="43">
        <v>2582581.9500000002</v>
      </c>
      <c r="H49" s="38">
        <f t="shared" si="5"/>
        <v>0</v>
      </c>
      <c r="I49" s="41" t="s">
        <v>133</v>
      </c>
      <c r="J49" s="41"/>
      <c r="K49" s="41">
        <v>3401451.42</v>
      </c>
      <c r="L49" s="41">
        <v>270694.99</v>
      </c>
      <c r="M49" s="41">
        <v>0</v>
      </c>
      <c r="N49" s="41"/>
      <c r="O49" s="41">
        <v>3130756.43</v>
      </c>
      <c r="Q49" s="50" t="s">
        <v>134</v>
      </c>
      <c r="S49" s="49">
        <v>3130756.43</v>
      </c>
      <c r="T49" s="40">
        <v>272956.49</v>
      </c>
      <c r="U49" s="40">
        <v>0</v>
      </c>
      <c r="W49" s="40">
        <v>2857799.94</v>
      </c>
      <c r="X49" s="38">
        <f t="shared" si="1"/>
        <v>0</v>
      </c>
      <c r="Y49" s="7" t="s">
        <v>134</v>
      </c>
      <c r="AA49" s="8">
        <v>2857799.94</v>
      </c>
      <c r="AB49" s="8">
        <v>275217.99</v>
      </c>
      <c r="AC49" s="8">
        <v>0</v>
      </c>
      <c r="AE49" s="8">
        <v>2582581.9500000002</v>
      </c>
      <c r="AF49" s="38">
        <f t="shared" si="2"/>
        <v>0</v>
      </c>
      <c r="AG49" s="7" t="s">
        <v>133</v>
      </c>
      <c r="AI49" s="8">
        <v>2582581.9500000002</v>
      </c>
      <c r="AJ49" s="8">
        <v>277547.99</v>
      </c>
      <c r="AK49" s="8">
        <v>0</v>
      </c>
      <c r="AM49" s="8">
        <v>2305033.96</v>
      </c>
      <c r="AN49" s="38">
        <f t="shared" si="3"/>
        <v>0</v>
      </c>
      <c r="AO49" s="7" t="s">
        <v>133</v>
      </c>
      <c r="AQ49" s="8">
        <v>2305033.96</v>
      </c>
      <c r="AR49" s="8">
        <v>279833.36</v>
      </c>
      <c r="AS49" s="8">
        <v>0</v>
      </c>
      <c r="AU49" s="8">
        <v>2025200.6</v>
      </c>
      <c r="AV49" s="38">
        <f t="shared" si="4"/>
        <v>0</v>
      </c>
      <c r="AW49" s="40" t="s">
        <v>212</v>
      </c>
      <c r="AY49" s="40">
        <v>2586725.85</v>
      </c>
      <c r="BA49" s="40">
        <v>1335613.1499999999</v>
      </c>
      <c r="BC49" s="40">
        <v>3922339</v>
      </c>
      <c r="BD49" s="40" t="s">
        <v>11</v>
      </c>
      <c r="BF49" s="40">
        <v>34684287.619999997</v>
      </c>
      <c r="BH49" s="40">
        <v>7176720.1500000004</v>
      </c>
      <c r="BJ49" s="40">
        <v>41861007.770000003</v>
      </c>
    </row>
    <row r="50" spans="1:62" x14ac:dyDescent="0.2">
      <c r="A50" s="41"/>
      <c r="C50" s="43"/>
      <c r="D50" s="43"/>
      <c r="E50" s="47"/>
      <c r="G50" s="43"/>
      <c r="H50" s="38">
        <f t="shared" si="5"/>
        <v>0</v>
      </c>
      <c r="I50" s="41"/>
      <c r="J50" s="41"/>
      <c r="K50" s="41"/>
      <c r="L50" s="41"/>
      <c r="M50" s="41"/>
      <c r="N50" s="41"/>
      <c r="O50" s="41"/>
      <c r="Q50" s="50"/>
      <c r="X50" s="38">
        <f t="shared" si="1"/>
        <v>0</v>
      </c>
      <c r="Y50" s="7"/>
      <c r="AA50" s="8"/>
      <c r="AB50" s="8"/>
      <c r="AC50" s="8"/>
      <c r="AE50" s="8"/>
      <c r="AF50" s="38">
        <f t="shared" si="2"/>
        <v>0</v>
      </c>
      <c r="AG50" s="7"/>
      <c r="AI50" s="8"/>
      <c r="AJ50" s="8"/>
      <c r="AK50" s="8"/>
      <c r="AM50" s="8"/>
      <c r="AN50" s="38">
        <f t="shared" si="3"/>
        <v>0</v>
      </c>
      <c r="AO50" s="7"/>
      <c r="AQ50" s="8"/>
      <c r="AR50" s="8"/>
      <c r="AS50" s="8"/>
      <c r="AU50" s="8"/>
      <c r="AV50" s="38">
        <f t="shared" si="4"/>
        <v>0</v>
      </c>
      <c r="AW50" s="40" t="s">
        <v>64</v>
      </c>
      <c r="AY50" s="40">
        <v>7884582.3499999996</v>
      </c>
      <c r="BA50" s="40">
        <v>3580228.69</v>
      </c>
      <c r="BC50" s="40">
        <v>11464811.039999999</v>
      </c>
      <c r="BD50" s="40" t="s">
        <v>63</v>
      </c>
      <c r="BF50" s="40">
        <v>3922339</v>
      </c>
      <c r="BH50" s="40">
        <v>1660051.84</v>
      </c>
      <c r="BJ50" s="40">
        <v>5582390.8399999999</v>
      </c>
    </row>
    <row r="51" spans="1:62" x14ac:dyDescent="0.2">
      <c r="A51" s="41"/>
      <c r="C51" s="43"/>
      <c r="D51" s="43"/>
      <c r="E51" s="47"/>
      <c r="G51" s="43"/>
      <c r="H51" s="38">
        <f t="shared" si="5"/>
        <v>0</v>
      </c>
      <c r="I51" s="41"/>
      <c r="J51" s="41"/>
      <c r="K51" s="41"/>
      <c r="L51" s="41"/>
      <c r="M51" s="41"/>
      <c r="N51" s="41"/>
      <c r="O51" s="41"/>
      <c r="Q51" s="50"/>
      <c r="X51" s="38">
        <f t="shared" si="1"/>
        <v>0</v>
      </c>
      <c r="Y51" s="7"/>
      <c r="AA51" s="8"/>
      <c r="AB51" s="8"/>
      <c r="AC51" s="8"/>
      <c r="AE51" s="8"/>
      <c r="AF51" s="38">
        <f t="shared" si="2"/>
        <v>0</v>
      </c>
      <c r="AG51" s="7"/>
      <c r="AI51" s="8"/>
      <c r="AJ51" s="8"/>
      <c r="AK51" s="8"/>
      <c r="AM51" s="8"/>
      <c r="AN51" s="38">
        <f t="shared" si="3"/>
        <v>0</v>
      </c>
      <c r="AO51" s="7"/>
      <c r="AQ51" s="8"/>
      <c r="AR51" s="8"/>
      <c r="AS51" s="8"/>
      <c r="AU51" s="8"/>
      <c r="AV51" s="38">
        <f t="shared" si="4"/>
        <v>0</v>
      </c>
      <c r="AW51" s="40" t="s">
        <v>65</v>
      </c>
      <c r="AY51" s="40">
        <v>127370</v>
      </c>
      <c r="BA51" s="40">
        <v>26700</v>
      </c>
      <c r="BC51" s="40">
        <v>154070</v>
      </c>
      <c r="BD51" s="40" t="s">
        <v>64</v>
      </c>
      <c r="BF51" s="40">
        <v>11464811.039999999</v>
      </c>
      <c r="BH51" s="40">
        <v>4240044.7</v>
      </c>
      <c r="BJ51" s="40">
        <v>15704855.74</v>
      </c>
    </row>
    <row r="52" spans="1:62" x14ac:dyDescent="0.2">
      <c r="A52" s="41"/>
      <c r="C52" s="43"/>
      <c r="D52" s="43"/>
      <c r="E52" s="47"/>
      <c r="G52" s="43"/>
      <c r="H52" s="38">
        <f t="shared" si="5"/>
        <v>0</v>
      </c>
      <c r="I52" s="41"/>
      <c r="J52" s="41"/>
      <c r="K52" s="41"/>
      <c r="L52" s="41"/>
      <c r="M52" s="41"/>
      <c r="N52" s="41"/>
      <c r="O52" s="41"/>
      <c r="Q52" s="50"/>
      <c r="X52" s="38">
        <f t="shared" si="1"/>
        <v>0</v>
      </c>
      <c r="Y52" s="7"/>
      <c r="AA52" s="8"/>
      <c r="AB52" s="8"/>
      <c r="AC52" s="8"/>
      <c r="AE52" s="8"/>
      <c r="AF52" s="38">
        <f t="shared" si="2"/>
        <v>0</v>
      </c>
      <c r="AG52" s="7"/>
      <c r="AI52" s="8"/>
      <c r="AJ52" s="8"/>
      <c r="AK52" s="8"/>
      <c r="AM52" s="8"/>
      <c r="AN52" s="38">
        <f t="shared" si="3"/>
        <v>0</v>
      </c>
      <c r="AO52" s="7"/>
      <c r="AQ52" s="8"/>
      <c r="AR52" s="8"/>
      <c r="AS52" s="8"/>
      <c r="AU52" s="8"/>
      <c r="AV52" s="38">
        <f t="shared" si="4"/>
        <v>0</v>
      </c>
      <c r="AW52" s="40" t="s">
        <v>15</v>
      </c>
      <c r="AY52" s="40">
        <v>15868883.699999999</v>
      </c>
      <c r="BA52" s="40">
        <v>2905263.4</v>
      </c>
      <c r="BC52" s="40">
        <v>18774147.100000001</v>
      </c>
      <c r="BD52" s="40" t="s">
        <v>222</v>
      </c>
      <c r="BF52" s="40">
        <v>154070</v>
      </c>
      <c r="BH52" s="40">
        <v>21050</v>
      </c>
      <c r="BJ52" s="40">
        <v>175120</v>
      </c>
    </row>
    <row r="53" spans="1:62" x14ac:dyDescent="0.2">
      <c r="A53" s="41"/>
      <c r="C53" s="43"/>
      <c r="D53" s="43"/>
      <c r="E53" s="47"/>
      <c r="G53" s="43"/>
      <c r="H53" s="38">
        <f t="shared" si="5"/>
        <v>0</v>
      </c>
      <c r="I53" s="41"/>
      <c r="J53" s="41"/>
      <c r="K53" s="41"/>
      <c r="L53" s="41"/>
      <c r="M53" s="41"/>
      <c r="N53" s="41"/>
      <c r="O53" s="41"/>
      <c r="Q53" s="50"/>
      <c r="X53" s="38">
        <f t="shared" si="1"/>
        <v>0</v>
      </c>
      <c r="Y53" s="7"/>
      <c r="AA53" s="8"/>
      <c r="AB53" s="8"/>
      <c r="AC53" s="8"/>
      <c r="AE53" s="8"/>
      <c r="AF53" s="38">
        <f t="shared" si="2"/>
        <v>0</v>
      </c>
      <c r="AG53" s="7"/>
      <c r="AI53" s="8"/>
      <c r="AJ53" s="8"/>
      <c r="AK53" s="8"/>
      <c r="AM53" s="8"/>
      <c r="AN53" s="38">
        <f t="shared" si="3"/>
        <v>0</v>
      </c>
      <c r="AO53" s="7"/>
      <c r="AQ53" s="8"/>
      <c r="AR53" s="8"/>
      <c r="AS53" s="8"/>
      <c r="AU53" s="8"/>
      <c r="AV53" s="38">
        <f t="shared" si="4"/>
        <v>0</v>
      </c>
      <c r="AW53" s="40" t="s">
        <v>17</v>
      </c>
      <c r="AY53" s="40">
        <v>260111679.21000001</v>
      </c>
      <c r="BA53" s="40">
        <v>123956615.89</v>
      </c>
      <c r="BC53" s="40">
        <v>384068295.10000002</v>
      </c>
      <c r="BD53" s="40" t="s">
        <v>15</v>
      </c>
      <c r="BF53" s="40">
        <v>18774147.100000001</v>
      </c>
      <c r="BH53" s="40">
        <v>4515198.6500000004</v>
      </c>
      <c r="BJ53" s="40">
        <v>23289345.75</v>
      </c>
    </row>
    <row r="54" spans="1:62" x14ac:dyDescent="0.2">
      <c r="A54" s="41" t="s">
        <v>135</v>
      </c>
      <c r="C54" s="43">
        <v>75963606.629999995</v>
      </c>
      <c r="E54" s="47">
        <v>0</v>
      </c>
      <c r="G54" s="43">
        <v>75963606.629999995</v>
      </c>
      <c r="H54" s="38">
        <f t="shared" si="5"/>
        <v>0</v>
      </c>
      <c r="I54" s="41" t="s">
        <v>135</v>
      </c>
      <c r="J54" s="41"/>
      <c r="K54" s="41">
        <v>75963606.629999995</v>
      </c>
      <c r="L54" s="41"/>
      <c r="M54" s="41">
        <v>0</v>
      </c>
      <c r="N54" s="41"/>
      <c r="O54" s="41">
        <v>75963606.629999995</v>
      </c>
      <c r="Q54" s="50" t="s">
        <v>135</v>
      </c>
      <c r="S54" s="49">
        <v>75963606.629999995</v>
      </c>
      <c r="U54" s="40">
        <v>0</v>
      </c>
      <c r="W54" s="40">
        <v>75963606.629999995</v>
      </c>
      <c r="X54" s="38">
        <f t="shared" si="1"/>
        <v>0</v>
      </c>
      <c r="Y54" s="7" t="s">
        <v>135</v>
      </c>
      <c r="AA54" s="8">
        <v>75963606.629999995</v>
      </c>
      <c r="AC54" s="8">
        <v>0</v>
      </c>
      <c r="AE54" s="8">
        <v>75963606.629999995</v>
      </c>
      <c r="AF54" s="38">
        <f t="shared" si="2"/>
        <v>0</v>
      </c>
      <c r="AG54" s="7" t="s">
        <v>135</v>
      </c>
      <c r="AI54" s="8">
        <v>75963606.629999995</v>
      </c>
      <c r="AK54" s="8">
        <v>0</v>
      </c>
      <c r="AM54" s="8">
        <v>75963606.629999995</v>
      </c>
      <c r="AN54" s="38">
        <f t="shared" si="3"/>
        <v>0</v>
      </c>
      <c r="AO54" s="7" t="s">
        <v>135</v>
      </c>
      <c r="AQ54" s="8">
        <v>75963606.629999995</v>
      </c>
      <c r="AS54" s="8">
        <v>0</v>
      </c>
      <c r="AU54" s="8">
        <v>75963606.629999995</v>
      </c>
      <c r="AV54" s="38">
        <f t="shared" si="4"/>
        <v>0</v>
      </c>
      <c r="AW54" s="40" t="s">
        <v>18</v>
      </c>
      <c r="AY54" s="40">
        <v>145998189.72</v>
      </c>
      <c r="BA54" s="40">
        <v>72999094.920000002</v>
      </c>
      <c r="BC54" s="40">
        <v>218997284.63999999</v>
      </c>
      <c r="BD54" s="40" t="s">
        <v>17</v>
      </c>
      <c r="BF54" s="40">
        <v>384068295.10000002</v>
      </c>
      <c r="BH54" s="40">
        <v>114715763.48</v>
      </c>
      <c r="BJ54" s="40">
        <v>498784058.57999998</v>
      </c>
    </row>
    <row r="55" spans="1:62" x14ac:dyDescent="0.2">
      <c r="A55" s="41"/>
      <c r="C55" s="43"/>
      <c r="E55" s="47"/>
      <c r="G55" s="43"/>
      <c r="H55" s="38">
        <f t="shared" si="5"/>
        <v>0</v>
      </c>
      <c r="I55" s="41"/>
      <c r="J55" s="41"/>
      <c r="K55" s="41"/>
      <c r="L55" s="41"/>
      <c r="M55" s="41"/>
      <c r="N55" s="41"/>
      <c r="O55" s="41"/>
      <c r="Q55" s="50"/>
      <c r="X55" s="38">
        <f t="shared" si="1"/>
        <v>0</v>
      </c>
      <c r="Y55" s="7"/>
      <c r="AA55" s="8"/>
      <c r="AC55" s="8"/>
      <c r="AE55" s="8"/>
      <c r="AF55" s="38">
        <f t="shared" si="2"/>
        <v>0</v>
      </c>
      <c r="AG55" s="7"/>
      <c r="AI55" s="8"/>
      <c r="AK55" s="8"/>
      <c r="AM55" s="8"/>
      <c r="AN55" s="38">
        <f t="shared" si="3"/>
        <v>0</v>
      </c>
      <c r="AO55" s="7"/>
      <c r="AQ55" s="8"/>
      <c r="AS55" s="8"/>
      <c r="AU55" s="8"/>
      <c r="AV55" s="38">
        <f t="shared" si="4"/>
        <v>0</v>
      </c>
      <c r="AW55" s="40" t="s">
        <v>19</v>
      </c>
      <c r="AY55" s="40">
        <v>2038364.19</v>
      </c>
      <c r="BA55" s="40">
        <v>7947188.79</v>
      </c>
      <c r="BC55" s="40">
        <v>9985552.9800000004</v>
      </c>
      <c r="BD55" s="40" t="s">
        <v>18</v>
      </c>
      <c r="BF55" s="40">
        <v>218997284.63999999</v>
      </c>
      <c r="BH55" s="40">
        <v>60690507.57</v>
      </c>
      <c r="BJ55" s="40">
        <v>279687792.20999998</v>
      </c>
    </row>
    <row r="56" spans="1:62" x14ac:dyDescent="0.2">
      <c r="A56" s="41"/>
      <c r="C56" s="43"/>
      <c r="E56" s="47"/>
      <c r="G56" s="43"/>
      <c r="H56" s="38">
        <f t="shared" si="5"/>
        <v>0</v>
      </c>
      <c r="I56" s="41"/>
      <c r="J56" s="41"/>
      <c r="K56" s="41"/>
      <c r="L56" s="41"/>
      <c r="M56" s="41"/>
      <c r="N56" s="41"/>
      <c r="O56" s="41"/>
      <c r="Q56" s="50"/>
      <c r="X56" s="38">
        <f t="shared" si="1"/>
        <v>0</v>
      </c>
      <c r="Y56" s="7"/>
      <c r="AA56" s="8"/>
      <c r="AC56" s="8"/>
      <c r="AE56" s="8"/>
      <c r="AF56" s="38">
        <f t="shared" si="2"/>
        <v>0</v>
      </c>
      <c r="AG56" s="7"/>
      <c r="AI56" s="8"/>
      <c r="AK56" s="8"/>
      <c r="AM56" s="8"/>
      <c r="AN56" s="38">
        <f t="shared" si="3"/>
        <v>0</v>
      </c>
      <c r="AO56" s="7"/>
      <c r="AQ56" s="8"/>
      <c r="AS56" s="8"/>
      <c r="AU56" s="8"/>
      <c r="AV56" s="38">
        <f t="shared" si="4"/>
        <v>0</v>
      </c>
      <c r="AW56" s="40" t="s">
        <v>20</v>
      </c>
      <c r="AY56" s="40">
        <v>15730458.75</v>
      </c>
      <c r="BA56" s="40">
        <v>3146091.75</v>
      </c>
      <c r="BC56" s="40">
        <v>18876550.5</v>
      </c>
      <c r="BD56" s="40" t="s">
        <v>19</v>
      </c>
      <c r="BF56" s="40">
        <v>9985552.9800000004</v>
      </c>
      <c r="BH56" s="40">
        <v>13385571.689999999</v>
      </c>
      <c r="BJ56" s="40">
        <v>23371124.670000002</v>
      </c>
    </row>
    <row r="57" spans="1:62" x14ac:dyDescent="0.2">
      <c r="A57" s="41"/>
      <c r="C57" s="43"/>
      <c r="E57" s="47"/>
      <c r="G57" s="43"/>
      <c r="H57" s="38">
        <f t="shared" si="5"/>
        <v>0</v>
      </c>
      <c r="I57" s="41"/>
      <c r="J57" s="41"/>
      <c r="K57" s="41"/>
      <c r="L57" s="41"/>
      <c r="M57" s="41"/>
      <c r="N57" s="41"/>
      <c r="O57" s="41"/>
      <c r="Q57" s="50"/>
      <c r="X57" s="38">
        <f t="shared" si="1"/>
        <v>0</v>
      </c>
      <c r="Y57" s="7"/>
      <c r="AA57" s="8"/>
      <c r="AC57" s="8"/>
      <c r="AE57" s="8"/>
      <c r="AF57" s="38">
        <f t="shared" si="2"/>
        <v>0</v>
      </c>
      <c r="AG57" s="7"/>
      <c r="AI57" s="8"/>
      <c r="AK57" s="8"/>
      <c r="AM57" s="8"/>
      <c r="AN57" s="38">
        <f t="shared" si="3"/>
        <v>0</v>
      </c>
      <c r="AO57" s="7"/>
      <c r="AQ57" s="8"/>
      <c r="AS57" s="8"/>
      <c r="AU57" s="8"/>
      <c r="AV57" s="38">
        <f t="shared" si="4"/>
        <v>0</v>
      </c>
      <c r="AW57" s="40" t="s">
        <v>25</v>
      </c>
      <c r="AX57" s="40">
        <v>102220173.2</v>
      </c>
      <c r="AZ57" s="40">
        <v>59610425.659999996</v>
      </c>
      <c r="BB57" s="40">
        <v>161830598.86000001</v>
      </c>
      <c r="BD57" s="40" t="s">
        <v>20</v>
      </c>
      <c r="BF57" s="40">
        <v>18876550.5</v>
      </c>
      <c r="BH57" s="40">
        <v>0</v>
      </c>
      <c r="BJ57" s="40">
        <v>18876550.5</v>
      </c>
    </row>
    <row r="58" spans="1:62" x14ac:dyDescent="0.2">
      <c r="A58" s="41"/>
      <c r="C58" s="43"/>
      <c r="E58" s="47"/>
      <c r="G58" s="43"/>
      <c r="H58" s="38">
        <f t="shared" si="5"/>
        <v>0</v>
      </c>
      <c r="I58" s="41"/>
      <c r="J58" s="41"/>
      <c r="K58" s="41"/>
      <c r="L58" s="41"/>
      <c r="M58" s="41"/>
      <c r="N58" s="41"/>
      <c r="O58" s="41"/>
      <c r="Q58" s="50"/>
      <c r="X58" s="38">
        <f t="shared" si="1"/>
        <v>0</v>
      </c>
      <c r="Y58" s="7"/>
      <c r="AA58" s="8"/>
      <c r="AC58" s="8"/>
      <c r="AE58" s="8"/>
      <c r="AF58" s="38">
        <f t="shared" si="2"/>
        <v>0</v>
      </c>
      <c r="AG58" s="7"/>
      <c r="AI58" s="8"/>
      <c r="AK58" s="8"/>
      <c r="AM58" s="8"/>
      <c r="AN58" s="38">
        <f t="shared" si="3"/>
        <v>0</v>
      </c>
      <c r="AO58" s="7"/>
      <c r="AQ58" s="8"/>
      <c r="AS58" s="8"/>
      <c r="AU58" s="8"/>
      <c r="AV58" s="38">
        <f t="shared" si="4"/>
        <v>0</v>
      </c>
      <c r="AW58" s="40" t="s">
        <v>26</v>
      </c>
      <c r="AX58" s="40">
        <v>4747620.3899999997</v>
      </c>
      <c r="AZ58" s="40">
        <v>2433550.06</v>
      </c>
      <c r="BB58" s="40">
        <v>7181170.4500000002</v>
      </c>
      <c r="BD58" s="40" t="s">
        <v>146</v>
      </c>
      <c r="BE58" s="40">
        <v>161830598.86000001</v>
      </c>
      <c r="BG58" s="40">
        <v>54877438.390000001</v>
      </c>
      <c r="BI58" s="40">
        <v>216708037.25</v>
      </c>
    </row>
    <row r="59" spans="1:62" x14ac:dyDescent="0.2">
      <c r="A59" s="41"/>
      <c r="C59" s="43"/>
      <c r="E59" s="47"/>
      <c r="G59" s="43"/>
      <c r="H59" s="38">
        <f t="shared" si="5"/>
        <v>0</v>
      </c>
      <c r="I59" s="41"/>
      <c r="J59" s="41"/>
      <c r="K59" s="41"/>
      <c r="L59" s="41"/>
      <c r="M59" s="41"/>
      <c r="N59" s="41"/>
      <c r="O59" s="41"/>
      <c r="Q59" s="50"/>
      <c r="X59" s="38">
        <f t="shared" si="1"/>
        <v>0</v>
      </c>
      <c r="Y59" s="7"/>
      <c r="AA59" s="8"/>
      <c r="AC59" s="8"/>
      <c r="AE59" s="8"/>
      <c r="AF59" s="38">
        <f t="shared" si="2"/>
        <v>0</v>
      </c>
      <c r="AG59" s="7"/>
      <c r="AI59" s="8"/>
      <c r="AK59" s="8"/>
      <c r="AM59" s="8"/>
      <c r="AN59" s="38">
        <f t="shared" si="3"/>
        <v>0</v>
      </c>
      <c r="AO59" s="7"/>
      <c r="AQ59" s="8"/>
      <c r="AS59" s="8"/>
      <c r="AU59" s="8"/>
      <c r="AV59" s="38">
        <f t="shared" si="4"/>
        <v>0</v>
      </c>
      <c r="AW59" s="40" t="s">
        <v>27</v>
      </c>
      <c r="AX59" s="40">
        <v>26429385</v>
      </c>
      <c r="AZ59" s="40">
        <v>11708800.08</v>
      </c>
      <c r="BB59" s="40">
        <v>38138185.079999998</v>
      </c>
      <c r="BD59" s="40" t="s">
        <v>147</v>
      </c>
      <c r="BE59" s="40">
        <v>7181170.4500000002</v>
      </c>
      <c r="BG59" s="40">
        <v>2451944.7999999998</v>
      </c>
      <c r="BI59" s="40">
        <v>9633115.25</v>
      </c>
    </row>
    <row r="60" spans="1:62" x14ac:dyDescent="0.2">
      <c r="A60" s="41" t="s">
        <v>136</v>
      </c>
      <c r="C60" s="43">
        <v>5707851.71</v>
      </c>
      <c r="E60" s="47">
        <v>0</v>
      </c>
      <c r="G60" s="43">
        <v>5707851.71</v>
      </c>
      <c r="H60" s="38">
        <f t="shared" si="5"/>
        <v>0</v>
      </c>
      <c r="I60" s="42" t="s">
        <v>136</v>
      </c>
      <c r="J60" s="42"/>
      <c r="K60" s="42">
        <v>5707851.71</v>
      </c>
      <c r="L60" s="42"/>
      <c r="M60" s="42">
        <v>0</v>
      </c>
      <c r="N60" s="42"/>
      <c r="O60" s="42">
        <v>5707851.71</v>
      </c>
      <c r="Q60" s="50" t="s">
        <v>136</v>
      </c>
      <c r="S60" s="49">
        <v>5707851.71</v>
      </c>
      <c r="U60" s="40">
        <v>0</v>
      </c>
      <c r="W60" s="40">
        <v>5707851.71</v>
      </c>
      <c r="X60" s="38">
        <f t="shared" si="1"/>
        <v>0</v>
      </c>
      <c r="Y60" s="9" t="s">
        <v>136</v>
      </c>
      <c r="AA60" s="8">
        <v>5707851.71</v>
      </c>
      <c r="AC60" s="8">
        <v>0</v>
      </c>
      <c r="AE60" s="8">
        <v>5707851.71</v>
      </c>
      <c r="AF60" s="38">
        <f t="shared" si="2"/>
        <v>0</v>
      </c>
      <c r="AG60" s="9" t="s">
        <v>136</v>
      </c>
      <c r="AI60" s="8">
        <v>5707851.71</v>
      </c>
      <c r="AK60" s="8">
        <v>0</v>
      </c>
      <c r="AM60" s="8">
        <v>5707851.71</v>
      </c>
      <c r="AN60" s="38">
        <f t="shared" si="3"/>
        <v>0</v>
      </c>
      <c r="AO60" s="9" t="s">
        <v>136</v>
      </c>
      <c r="AQ60" s="8">
        <v>5707851.71</v>
      </c>
      <c r="AS60" s="8">
        <v>0</v>
      </c>
      <c r="AU60" s="8">
        <v>5707851.71</v>
      </c>
      <c r="AV60" s="38">
        <f t="shared" si="4"/>
        <v>0</v>
      </c>
      <c r="AW60" s="40" t="s">
        <v>28</v>
      </c>
      <c r="AX60" s="40">
        <v>23677356.41</v>
      </c>
      <c r="AZ60" s="40">
        <v>11349346.060000001</v>
      </c>
      <c r="BB60" s="40">
        <v>35026702.469999999</v>
      </c>
      <c r="BD60" s="40" t="s">
        <v>148</v>
      </c>
      <c r="BE60" s="40">
        <v>38138185.079999998</v>
      </c>
      <c r="BG60" s="40">
        <v>8376818.9100000001</v>
      </c>
      <c r="BI60" s="40">
        <v>46515003.990000002</v>
      </c>
    </row>
    <row r="61" spans="1:62" x14ac:dyDescent="0.2">
      <c r="A61" s="41" t="s">
        <v>137</v>
      </c>
      <c r="C61" s="43">
        <v>55151398.100000001</v>
      </c>
      <c r="D61" s="43">
        <v>55151398.100000001</v>
      </c>
      <c r="E61" s="47">
        <v>0</v>
      </c>
      <c r="G61" s="43">
        <v>0</v>
      </c>
      <c r="H61" s="38">
        <f t="shared" si="5"/>
        <v>0</v>
      </c>
      <c r="I61" s="42"/>
      <c r="J61" s="42"/>
      <c r="K61" s="42"/>
      <c r="L61" s="42"/>
      <c r="M61" s="42"/>
      <c r="N61" s="42"/>
      <c r="O61" s="42"/>
      <c r="Q61" s="50"/>
      <c r="X61" s="38">
        <f t="shared" si="1"/>
        <v>0</v>
      </c>
      <c r="Y61" s="9"/>
      <c r="AA61" s="8"/>
      <c r="AC61" s="8"/>
      <c r="AE61" s="8"/>
      <c r="AF61" s="38">
        <f t="shared" si="2"/>
        <v>0</v>
      </c>
      <c r="AG61" s="9"/>
      <c r="AI61" s="8"/>
      <c r="AK61" s="8"/>
      <c r="AM61" s="8"/>
      <c r="AN61" s="38">
        <f t="shared" si="3"/>
        <v>0</v>
      </c>
      <c r="AO61" s="9"/>
      <c r="AQ61" s="8"/>
      <c r="AS61" s="8"/>
      <c r="AU61" s="8"/>
      <c r="AV61" s="38">
        <f t="shared" si="4"/>
        <v>0</v>
      </c>
      <c r="AW61" s="40" t="s">
        <v>29</v>
      </c>
      <c r="AX61" s="40">
        <v>38273093.619999997</v>
      </c>
      <c r="AZ61" s="40">
        <v>19094789.260000002</v>
      </c>
      <c r="BB61" s="40">
        <v>57367882.880000003</v>
      </c>
      <c r="BD61" s="40" t="s">
        <v>28</v>
      </c>
      <c r="BE61" s="40">
        <v>35026702.469999999</v>
      </c>
      <c r="BG61" s="40">
        <v>14017181.289999999</v>
      </c>
      <c r="BI61" s="40">
        <v>49043883.759999998</v>
      </c>
    </row>
    <row r="62" spans="1:62" x14ac:dyDescent="0.2">
      <c r="A62" s="41" t="s">
        <v>138</v>
      </c>
      <c r="C62" s="43">
        <v>751275589.61000001</v>
      </c>
      <c r="D62" s="43">
        <v>1760706.32</v>
      </c>
      <c r="E62" s="47">
        <v>56158077.119999997</v>
      </c>
      <c r="G62" s="43">
        <v>805672960.40999997</v>
      </c>
      <c r="H62" s="38">
        <f t="shared" si="5"/>
        <v>0</v>
      </c>
      <c r="I62" s="41" t="s">
        <v>138</v>
      </c>
      <c r="J62" s="41"/>
      <c r="K62" s="41">
        <v>55151398.100000001</v>
      </c>
      <c r="L62" s="41">
        <v>55151398.100000001</v>
      </c>
      <c r="M62" s="41">
        <v>0</v>
      </c>
      <c r="N62" s="41"/>
      <c r="O62" s="41">
        <v>0</v>
      </c>
      <c r="Q62" s="50" t="s">
        <v>138</v>
      </c>
      <c r="S62" s="40"/>
      <c r="X62" s="38">
        <f t="shared" si="1"/>
        <v>0</v>
      </c>
      <c r="Y62" s="9" t="s">
        <v>138</v>
      </c>
      <c r="AA62" s="8">
        <v>805610951.36000001</v>
      </c>
      <c r="AB62" s="40">
        <v>159434.85999999999</v>
      </c>
      <c r="AC62" s="8">
        <v>221443.91</v>
      </c>
      <c r="AE62" s="8">
        <v>805672960.40999997</v>
      </c>
      <c r="AF62" s="38">
        <f t="shared" si="2"/>
        <v>0</v>
      </c>
      <c r="AG62" s="7" t="s">
        <v>139</v>
      </c>
      <c r="AN62" s="38">
        <f t="shared" si="3"/>
        <v>0</v>
      </c>
      <c r="AO62" s="7" t="s">
        <v>138</v>
      </c>
      <c r="AV62" s="38">
        <f t="shared" si="4"/>
        <v>0</v>
      </c>
      <c r="AW62" s="40" t="s">
        <v>213</v>
      </c>
      <c r="AX62" s="40">
        <v>3316928.71</v>
      </c>
      <c r="AZ62" s="40">
        <v>1625449.81</v>
      </c>
      <c r="BB62" s="40">
        <v>4942378.5199999996</v>
      </c>
      <c r="BD62" s="40" t="s">
        <v>29</v>
      </c>
      <c r="BE62" s="40">
        <v>57367882.880000003</v>
      </c>
      <c r="BG62" s="40">
        <v>26151963.690000001</v>
      </c>
      <c r="BI62" s="40">
        <v>83519846.569999993</v>
      </c>
    </row>
    <row r="63" spans="1:62" x14ac:dyDescent="0.2">
      <c r="A63" s="41" t="s">
        <v>140</v>
      </c>
      <c r="C63" s="43">
        <v>-600517.12</v>
      </c>
      <c r="D63" s="43">
        <v>4378789.96</v>
      </c>
      <c r="E63" s="47">
        <v>4484650.16</v>
      </c>
      <c r="G63" s="43">
        <v>-494656.92</v>
      </c>
      <c r="H63" s="38">
        <f t="shared" si="5"/>
        <v>0</v>
      </c>
      <c r="I63" s="42" t="s">
        <v>140</v>
      </c>
      <c r="J63" s="42"/>
      <c r="K63" s="42">
        <v>751275589.61000001</v>
      </c>
      <c r="L63" s="42">
        <v>1590988.11</v>
      </c>
      <c r="M63" s="42">
        <v>55936632.869999997</v>
      </c>
      <c r="N63" s="42"/>
      <c r="O63" s="42">
        <v>805621234.37</v>
      </c>
      <c r="Q63" s="42" t="s">
        <v>140</v>
      </c>
      <c r="S63" s="49">
        <v>805621234.37</v>
      </c>
      <c r="T63" s="40">
        <v>10283.35</v>
      </c>
      <c r="U63" s="40">
        <v>0.34</v>
      </c>
      <c r="W63" s="40">
        <v>805610951.36000001</v>
      </c>
      <c r="X63" s="38">
        <f t="shared" si="1"/>
        <v>0</v>
      </c>
      <c r="Y63" s="7" t="s">
        <v>140</v>
      </c>
      <c r="AB63" s="8">
        <v>494656.92</v>
      </c>
      <c r="AE63" s="8">
        <v>-494656.92</v>
      </c>
      <c r="AF63" s="38">
        <f t="shared" si="2"/>
        <v>0</v>
      </c>
      <c r="AG63" s="9" t="s">
        <v>140</v>
      </c>
      <c r="AI63" s="8">
        <v>805672960.40999997</v>
      </c>
      <c r="AJ63" s="8">
        <v>667192.07999999996</v>
      </c>
      <c r="AK63" s="8">
        <v>112835.94</v>
      </c>
      <c r="AM63" s="8">
        <v>805118604.26999998</v>
      </c>
      <c r="AN63" s="38">
        <f t="shared" si="3"/>
        <v>0</v>
      </c>
      <c r="AO63" s="9" t="s">
        <v>140</v>
      </c>
      <c r="AQ63" s="8">
        <v>805118604.26999998</v>
      </c>
      <c r="AR63" s="8">
        <v>42618.04</v>
      </c>
      <c r="AS63" s="8">
        <v>113112.15</v>
      </c>
      <c r="AU63" s="8">
        <v>805189098.38</v>
      </c>
      <c r="AV63" s="38">
        <f t="shared" si="4"/>
        <v>0</v>
      </c>
      <c r="AW63" s="40" t="s">
        <v>31</v>
      </c>
      <c r="AX63" s="40">
        <v>2729097.91</v>
      </c>
      <c r="AZ63" s="40">
        <v>1148220.9099999999</v>
      </c>
      <c r="BB63" s="40">
        <v>3877318.82</v>
      </c>
      <c r="BD63" s="40" t="s">
        <v>223</v>
      </c>
      <c r="BE63" s="40">
        <v>4942378.5199999996</v>
      </c>
      <c r="BG63" s="40">
        <v>1619759.97</v>
      </c>
      <c r="BI63" s="40">
        <v>6562138.4900000002</v>
      </c>
    </row>
    <row r="64" spans="1:62" s="54" customFormat="1" x14ac:dyDescent="0.2">
      <c r="A64" s="51"/>
      <c r="B64" s="52"/>
      <c r="C64" s="53"/>
      <c r="D64" s="53"/>
      <c r="E64" s="53"/>
      <c r="F64" s="52"/>
      <c r="G64" s="53"/>
      <c r="I64" s="55"/>
      <c r="J64" s="55"/>
      <c r="K64" s="55"/>
      <c r="L64" s="55"/>
      <c r="M64" s="55"/>
      <c r="N64" s="55"/>
      <c r="O64" s="55"/>
      <c r="P64" s="38"/>
      <c r="Q64" s="55"/>
      <c r="X64" s="38">
        <f t="shared" si="1"/>
        <v>0</v>
      </c>
      <c r="Y64" s="21"/>
      <c r="AA64" s="22"/>
      <c r="AC64" s="22"/>
      <c r="AE64" s="22"/>
      <c r="AF64" s="38">
        <f t="shared" si="2"/>
        <v>0</v>
      </c>
      <c r="AG64" s="23"/>
      <c r="AI64" s="22"/>
      <c r="AJ64" s="22"/>
      <c r="AK64" s="22"/>
      <c r="AM64" s="22"/>
      <c r="AN64" s="38">
        <f t="shared" si="3"/>
        <v>0</v>
      </c>
      <c r="AO64" s="23"/>
      <c r="AQ64" s="22"/>
      <c r="AR64" s="22"/>
      <c r="AS64" s="22"/>
      <c r="AU64" s="22"/>
      <c r="AV64" s="38"/>
      <c r="AW64" s="54" t="s">
        <v>32</v>
      </c>
      <c r="AX64" s="54">
        <v>1079600.8899999999</v>
      </c>
      <c r="AZ64" s="54">
        <v>527521.42000000004</v>
      </c>
      <c r="BB64" s="54">
        <v>1607122.31</v>
      </c>
      <c r="BD64" s="54" t="s">
        <v>31</v>
      </c>
      <c r="BE64" s="54">
        <v>3877318.82</v>
      </c>
      <c r="BG64" s="54">
        <v>1797498.17</v>
      </c>
      <c r="BI64" s="54">
        <v>5674816.9900000002</v>
      </c>
    </row>
    <row r="65" spans="1:61" x14ac:dyDescent="0.2">
      <c r="A65" s="41" t="s">
        <v>6</v>
      </c>
      <c r="C65" s="43">
        <v>0</v>
      </c>
      <c r="E65" s="47">
        <v>1940467.48</v>
      </c>
      <c r="G65" s="43">
        <v>1940467.48</v>
      </c>
      <c r="H65" s="38">
        <f t="shared" si="5"/>
        <v>0</v>
      </c>
      <c r="I65" s="41" t="s">
        <v>6</v>
      </c>
      <c r="J65" s="41"/>
      <c r="K65" s="41">
        <v>0</v>
      </c>
      <c r="L65" s="41"/>
      <c r="M65" s="41">
        <v>864159.2</v>
      </c>
      <c r="N65" s="41"/>
      <c r="O65" s="41">
        <v>864159.2</v>
      </c>
      <c r="Q65" s="50" t="s">
        <v>6</v>
      </c>
      <c r="S65" s="49">
        <v>864159.2</v>
      </c>
      <c r="U65" s="40">
        <v>768151.02</v>
      </c>
      <c r="W65" s="40">
        <v>1632310.22</v>
      </c>
      <c r="X65" s="38">
        <f>+S65-O65</f>
        <v>0</v>
      </c>
      <c r="Y65" s="9" t="s">
        <v>6</v>
      </c>
      <c r="AA65" s="8">
        <v>1632310.22</v>
      </c>
      <c r="AC65" s="8">
        <v>308157.26</v>
      </c>
      <c r="AE65" s="8">
        <v>1940467.48</v>
      </c>
      <c r="AF65" s="38">
        <f>+AA65-W65</f>
        <v>0</v>
      </c>
      <c r="AG65" s="7" t="s">
        <v>6</v>
      </c>
      <c r="AI65" s="8">
        <v>1940467.48</v>
      </c>
      <c r="AK65" s="8">
        <v>749247.1</v>
      </c>
      <c r="AM65" s="8">
        <v>2689714.58</v>
      </c>
      <c r="AN65" s="38">
        <f>+AI65-AE65</f>
        <v>0</v>
      </c>
      <c r="AO65" s="7" t="s">
        <v>6</v>
      </c>
      <c r="AQ65" s="8">
        <v>2689714.58</v>
      </c>
      <c r="AS65" s="8">
        <v>547691.98</v>
      </c>
      <c r="AU65" s="8">
        <v>3237406.56</v>
      </c>
      <c r="AV65" s="38">
        <f>+AQ65-AM65</f>
        <v>0</v>
      </c>
      <c r="AW65" s="40" t="s">
        <v>33</v>
      </c>
      <c r="AX65" s="40">
        <v>3173111.97</v>
      </c>
      <c r="AZ65" s="40">
        <v>1135077.52</v>
      </c>
      <c r="BB65" s="40">
        <v>4308189.49</v>
      </c>
      <c r="BD65" s="40" t="s">
        <v>32</v>
      </c>
      <c r="BE65" s="40">
        <v>1607122.31</v>
      </c>
      <c r="BG65" s="40">
        <v>549689.43000000005</v>
      </c>
      <c r="BI65" s="40">
        <v>2156811.7400000002</v>
      </c>
    </row>
    <row r="66" spans="1:61" x14ac:dyDescent="0.2">
      <c r="A66" s="41" t="s">
        <v>7</v>
      </c>
      <c r="C66" s="43">
        <v>0</v>
      </c>
      <c r="E66" s="47">
        <v>100946208.79000001</v>
      </c>
      <c r="G66" s="43">
        <v>100946208.79000001</v>
      </c>
      <c r="H66" s="38">
        <f t="shared" si="5"/>
        <v>0</v>
      </c>
      <c r="I66" s="41" t="s">
        <v>7</v>
      </c>
      <c r="J66" s="41"/>
      <c r="K66" s="41">
        <v>0</v>
      </c>
      <c r="L66" s="41"/>
      <c r="M66" s="41">
        <v>34736649.789999999</v>
      </c>
      <c r="N66" s="41"/>
      <c r="O66" s="50">
        <v>34736649.789999999</v>
      </c>
      <c r="Q66" s="50" t="s">
        <v>7</v>
      </c>
      <c r="S66" s="49">
        <v>34736649.789999999</v>
      </c>
      <c r="U66" s="40">
        <v>50222730.189999998</v>
      </c>
      <c r="W66" s="40">
        <v>84959379.980000004</v>
      </c>
      <c r="X66" s="38">
        <f t="shared" ref="X66:X82" si="6">+S66-O66</f>
        <v>0</v>
      </c>
      <c r="Y66" s="7" t="s">
        <v>7</v>
      </c>
      <c r="AA66" s="8">
        <v>84959379.980000004</v>
      </c>
      <c r="AC66" s="8">
        <v>15986828.810000001</v>
      </c>
      <c r="AE66" s="8">
        <v>100946208.79000001</v>
      </c>
      <c r="AF66" s="38">
        <f t="shared" ref="AF66:AF82" si="7">+AA66-W66</f>
        <v>0</v>
      </c>
      <c r="AG66" s="7" t="s">
        <v>7</v>
      </c>
      <c r="AI66" s="8">
        <v>100946208.79000001</v>
      </c>
      <c r="AK66" s="8">
        <v>7831293.5700000003</v>
      </c>
      <c r="AM66" s="8">
        <v>108777502.36</v>
      </c>
      <c r="AN66" s="38">
        <f t="shared" ref="AN66:AN82" si="8">+AI66-AE66</f>
        <v>0</v>
      </c>
      <c r="AO66" s="7" t="s">
        <v>7</v>
      </c>
      <c r="AQ66" s="8">
        <v>108777502.36</v>
      </c>
      <c r="AS66" s="8">
        <v>8544819.5500000007</v>
      </c>
      <c r="AU66" s="8">
        <v>117322321.91</v>
      </c>
      <c r="AV66" s="38">
        <f t="shared" ref="AV66:AV81" si="9">+AQ66-AM66</f>
        <v>0</v>
      </c>
      <c r="AW66" s="40" t="s">
        <v>34</v>
      </c>
      <c r="AX66" s="40">
        <v>915182.14</v>
      </c>
      <c r="AZ66" s="40">
        <v>651181.19999999995</v>
      </c>
      <c r="BB66" s="40">
        <v>1566363.34</v>
      </c>
      <c r="BD66" s="40" t="s">
        <v>155</v>
      </c>
      <c r="BE66" s="40">
        <v>4308189.49</v>
      </c>
      <c r="BG66" s="40">
        <v>2060602.42</v>
      </c>
      <c r="BI66" s="40">
        <v>6368791.9100000001</v>
      </c>
    </row>
    <row r="67" spans="1:61" ht="22.5" x14ac:dyDescent="0.2">
      <c r="A67" s="41" t="s">
        <v>60</v>
      </c>
      <c r="C67" s="43">
        <v>0</v>
      </c>
      <c r="E67" s="47">
        <v>3591667.02</v>
      </c>
      <c r="G67" s="43">
        <v>3591667.02</v>
      </c>
      <c r="H67" s="38">
        <f t="shared" si="5"/>
        <v>0</v>
      </c>
      <c r="I67" s="41" t="s">
        <v>60</v>
      </c>
      <c r="J67" s="41"/>
      <c r="K67" s="42">
        <v>0</v>
      </c>
      <c r="L67" s="42"/>
      <c r="M67" s="42">
        <v>499106.38</v>
      </c>
      <c r="N67" s="42"/>
      <c r="O67" s="42">
        <v>499106.38</v>
      </c>
      <c r="Q67" s="50" t="s">
        <v>60</v>
      </c>
      <c r="S67" s="49">
        <v>499106.38</v>
      </c>
      <c r="U67" s="40">
        <v>1157566.96</v>
      </c>
      <c r="W67" s="40">
        <v>1656673.34</v>
      </c>
      <c r="X67" s="38">
        <f t="shared" si="6"/>
        <v>0</v>
      </c>
      <c r="Y67" s="7" t="s">
        <v>60</v>
      </c>
      <c r="AA67" s="8">
        <v>1656673.34</v>
      </c>
      <c r="AC67" s="8">
        <v>1934993.68</v>
      </c>
      <c r="AE67" s="8">
        <v>3591667.02</v>
      </c>
      <c r="AF67" s="38">
        <f t="shared" si="7"/>
        <v>0</v>
      </c>
      <c r="AG67" s="7" t="s">
        <v>60</v>
      </c>
      <c r="AI67" s="8">
        <v>3591667.02</v>
      </c>
      <c r="AK67" s="8">
        <v>2641507.41</v>
      </c>
      <c r="AM67" s="8">
        <v>6233174.4299999997</v>
      </c>
      <c r="AN67" s="38">
        <f t="shared" si="8"/>
        <v>0</v>
      </c>
      <c r="AO67" s="7" t="s">
        <v>60</v>
      </c>
      <c r="AQ67" s="8">
        <v>6233174.4299999997</v>
      </c>
      <c r="AS67" s="8">
        <v>1631316.07</v>
      </c>
      <c r="AU67" s="8">
        <v>7864490.5</v>
      </c>
      <c r="AV67" s="38">
        <f t="shared" si="9"/>
        <v>0</v>
      </c>
      <c r="AW67" s="40" t="s">
        <v>35</v>
      </c>
      <c r="AX67" s="40">
        <v>42720860.890000001</v>
      </c>
      <c r="AZ67" s="40">
        <v>19173786.98</v>
      </c>
      <c r="BB67" s="40">
        <v>61894647.869999997</v>
      </c>
      <c r="BD67" s="40" t="s">
        <v>34</v>
      </c>
      <c r="BE67" s="40">
        <v>1566363.34</v>
      </c>
      <c r="BG67" s="40">
        <v>584515.18999999994</v>
      </c>
      <c r="BI67" s="40">
        <v>2150878.5299999998</v>
      </c>
    </row>
    <row r="68" spans="1:61" x14ac:dyDescent="0.2">
      <c r="A68" s="41" t="s">
        <v>8</v>
      </c>
      <c r="C68" s="43">
        <v>0</v>
      </c>
      <c r="E68" s="47">
        <v>3425431.27</v>
      </c>
      <c r="G68" s="43">
        <v>3425431.27</v>
      </c>
      <c r="H68" s="38">
        <f t="shared" si="5"/>
        <v>0</v>
      </c>
      <c r="I68" s="42" t="s">
        <v>61</v>
      </c>
      <c r="J68" s="42"/>
      <c r="K68" s="42">
        <v>0</v>
      </c>
      <c r="L68" s="42"/>
      <c r="M68" s="42">
        <v>1296857.32</v>
      </c>
      <c r="N68" s="42"/>
      <c r="O68" s="42">
        <v>1296857.32</v>
      </c>
      <c r="Q68" s="50" t="s">
        <v>8</v>
      </c>
      <c r="S68" s="49">
        <v>1296857.32</v>
      </c>
      <c r="U68" s="40">
        <v>1420549.27</v>
      </c>
      <c r="W68" s="40">
        <v>2717406.59</v>
      </c>
      <c r="X68" s="38">
        <f t="shared" si="6"/>
        <v>0</v>
      </c>
      <c r="Y68" s="7" t="s">
        <v>8</v>
      </c>
      <c r="AA68" s="8">
        <v>2717406.59</v>
      </c>
      <c r="AC68" s="8">
        <v>708024.68</v>
      </c>
      <c r="AE68" s="8">
        <v>3425431.27</v>
      </c>
      <c r="AF68" s="38">
        <f t="shared" si="7"/>
        <v>0</v>
      </c>
      <c r="AG68" s="9" t="s">
        <v>8</v>
      </c>
      <c r="AI68" s="8">
        <v>3425431.27</v>
      </c>
      <c r="AK68" s="8">
        <v>508466.91</v>
      </c>
      <c r="AM68" s="8">
        <v>3933898.18</v>
      </c>
      <c r="AN68" s="38">
        <f t="shared" si="8"/>
        <v>0</v>
      </c>
      <c r="AO68" s="9" t="s">
        <v>61</v>
      </c>
      <c r="AQ68" s="8">
        <v>3933898.18</v>
      </c>
      <c r="AS68" s="8">
        <v>657485.28</v>
      </c>
      <c r="AU68" s="8">
        <v>4591383.46</v>
      </c>
      <c r="AV68" s="38">
        <f t="shared" si="9"/>
        <v>0</v>
      </c>
      <c r="AW68" s="40" t="s">
        <v>214</v>
      </c>
      <c r="AX68" s="40">
        <v>0</v>
      </c>
      <c r="AZ68" s="40">
        <v>725000</v>
      </c>
      <c r="BB68" s="40">
        <v>725000</v>
      </c>
      <c r="BD68" s="40" t="s">
        <v>157</v>
      </c>
      <c r="BE68" s="40">
        <v>61894647.869999997</v>
      </c>
      <c r="BG68" s="40">
        <v>18555195.579999998</v>
      </c>
      <c r="BI68" s="40">
        <v>80449843.450000003</v>
      </c>
    </row>
    <row r="69" spans="1:61" x14ac:dyDescent="0.2">
      <c r="A69" s="41" t="s">
        <v>9</v>
      </c>
      <c r="C69" s="43">
        <v>0</v>
      </c>
      <c r="E69" s="47">
        <v>16135492.73</v>
      </c>
      <c r="G69" s="43">
        <v>16135492.73</v>
      </c>
      <c r="H69" s="38">
        <f t="shared" si="5"/>
        <v>0</v>
      </c>
      <c r="I69" s="42" t="s">
        <v>9</v>
      </c>
      <c r="J69" s="42"/>
      <c r="K69" s="41">
        <v>0</v>
      </c>
      <c r="L69" s="41"/>
      <c r="M69" s="41">
        <v>4010121.06</v>
      </c>
      <c r="N69" s="41"/>
      <c r="O69" s="41">
        <v>4010121.06</v>
      </c>
      <c r="Q69" s="50" t="s">
        <v>9</v>
      </c>
      <c r="S69" s="49">
        <v>4010121.06</v>
      </c>
      <c r="U69" s="40">
        <v>5036800.24</v>
      </c>
      <c r="W69" s="40">
        <v>9046921.3000000007</v>
      </c>
      <c r="X69" s="38">
        <f t="shared" si="6"/>
        <v>0</v>
      </c>
      <c r="Y69" s="9" t="s">
        <v>9</v>
      </c>
      <c r="AA69" s="8">
        <v>9046921.3000000007</v>
      </c>
      <c r="AC69" s="8">
        <v>7088571.4299999997</v>
      </c>
      <c r="AE69" s="8">
        <v>16135492.73</v>
      </c>
      <c r="AF69" s="38">
        <f t="shared" si="7"/>
        <v>0</v>
      </c>
      <c r="AG69" s="9" t="s">
        <v>9</v>
      </c>
      <c r="AI69" s="8">
        <v>16135492.73</v>
      </c>
      <c r="AK69" s="8">
        <v>1603910.23</v>
      </c>
      <c r="AM69" s="8">
        <v>17739402.960000001</v>
      </c>
      <c r="AN69" s="38">
        <f t="shared" si="8"/>
        <v>0</v>
      </c>
      <c r="AO69" s="9" t="s">
        <v>9</v>
      </c>
      <c r="AQ69" s="8">
        <v>17739402.960000001</v>
      </c>
      <c r="AS69" s="8">
        <v>2146554.46</v>
      </c>
      <c r="AU69" s="8">
        <v>19885957.420000002</v>
      </c>
      <c r="AV69" s="38">
        <f t="shared" si="9"/>
        <v>0</v>
      </c>
      <c r="AW69" s="40" t="s">
        <v>38</v>
      </c>
      <c r="AX69" s="40">
        <v>231008.74</v>
      </c>
      <c r="AZ69" s="40">
        <v>164257.70000000001</v>
      </c>
      <c r="BB69" s="40">
        <v>395266.44</v>
      </c>
      <c r="BD69" s="40" t="s">
        <v>214</v>
      </c>
      <c r="BE69" s="40">
        <v>725000</v>
      </c>
      <c r="BG69" s="40">
        <v>0</v>
      </c>
      <c r="BI69" s="40">
        <v>725000</v>
      </c>
    </row>
    <row r="70" spans="1:61" ht="33.75" x14ac:dyDescent="0.2">
      <c r="A70" s="41" t="s">
        <v>10</v>
      </c>
      <c r="C70" s="43">
        <v>0</v>
      </c>
      <c r="E70" s="47">
        <v>2258875.7000000002</v>
      </c>
      <c r="G70" s="43">
        <v>2258875.7000000002</v>
      </c>
      <c r="H70" s="38">
        <f t="shared" si="5"/>
        <v>0</v>
      </c>
      <c r="I70" s="41" t="s">
        <v>62</v>
      </c>
      <c r="J70" s="41"/>
      <c r="K70" s="41">
        <v>0</v>
      </c>
      <c r="L70" s="41"/>
      <c r="M70" s="41">
        <v>548688.92000000004</v>
      </c>
      <c r="N70" s="41"/>
      <c r="O70" s="41">
        <v>548688.92000000004</v>
      </c>
      <c r="Q70" s="50" t="s">
        <v>141</v>
      </c>
      <c r="S70" s="49">
        <v>548688.92000000004</v>
      </c>
      <c r="U70" s="40">
        <v>659198.74</v>
      </c>
      <c r="W70" s="40">
        <v>1207887.6599999999</v>
      </c>
      <c r="X70" s="38">
        <f t="shared" si="6"/>
        <v>0</v>
      </c>
      <c r="Y70" s="9" t="s">
        <v>141</v>
      </c>
      <c r="AA70" s="8">
        <v>1207887.6599999999</v>
      </c>
      <c r="AC70" s="8">
        <v>1050988.04</v>
      </c>
      <c r="AE70" s="8">
        <v>2258875.7000000002</v>
      </c>
      <c r="AF70" s="38">
        <f t="shared" si="7"/>
        <v>0</v>
      </c>
      <c r="AG70" s="7" t="s">
        <v>10</v>
      </c>
      <c r="AI70" s="8">
        <v>2258875.7000000002</v>
      </c>
      <c r="AK70" s="8">
        <v>835077.97</v>
      </c>
      <c r="AM70" s="8">
        <v>3093953.67</v>
      </c>
      <c r="AN70" s="38">
        <f t="shared" si="8"/>
        <v>0</v>
      </c>
      <c r="AO70" s="7" t="s">
        <v>62</v>
      </c>
      <c r="AQ70" s="8">
        <v>3093953.67</v>
      </c>
      <c r="AS70" s="8">
        <v>600929.05000000005</v>
      </c>
      <c r="AU70" s="8">
        <v>3694882.72</v>
      </c>
      <c r="AV70" s="38">
        <f t="shared" si="9"/>
        <v>0</v>
      </c>
      <c r="AW70" s="40" t="s">
        <v>39</v>
      </c>
      <c r="AX70" s="40">
        <v>27970578.559999999</v>
      </c>
      <c r="AZ70" s="40">
        <v>13972272.630000001</v>
      </c>
      <c r="BB70" s="40">
        <v>41942851.189999998</v>
      </c>
      <c r="BD70" s="40" t="s">
        <v>224</v>
      </c>
      <c r="BE70" s="40">
        <v>395266.44</v>
      </c>
      <c r="BG70" s="40">
        <v>98493.68</v>
      </c>
      <c r="BI70" s="40">
        <v>493760.12</v>
      </c>
    </row>
    <row r="71" spans="1:61" x14ac:dyDescent="0.2">
      <c r="A71" s="41" t="s">
        <v>11</v>
      </c>
      <c r="C71" s="43">
        <v>0</v>
      </c>
      <c r="E71" s="47">
        <v>21040145.34</v>
      </c>
      <c r="G71" s="43">
        <v>21040145.34</v>
      </c>
      <c r="H71" s="38">
        <f t="shared" si="5"/>
        <v>0</v>
      </c>
      <c r="I71" s="41" t="s">
        <v>11</v>
      </c>
      <c r="J71" s="41"/>
      <c r="K71" s="41"/>
      <c r="L71" s="41"/>
      <c r="M71" s="41">
        <v>1403779.75</v>
      </c>
      <c r="N71" s="41"/>
      <c r="O71" s="41">
        <v>1403779.75</v>
      </c>
      <c r="Q71" s="50" t="s">
        <v>11</v>
      </c>
      <c r="S71" s="49">
        <v>1403779.75</v>
      </c>
      <c r="U71" s="40">
        <v>2534637.0099999998</v>
      </c>
      <c r="W71" s="40">
        <v>3938416.76</v>
      </c>
      <c r="X71" s="38">
        <f t="shared" si="6"/>
        <v>0</v>
      </c>
      <c r="Y71" s="7" t="s">
        <v>11</v>
      </c>
      <c r="AA71" s="8">
        <v>3938416.76</v>
      </c>
      <c r="AC71" s="8">
        <v>17101728.579999998</v>
      </c>
      <c r="AE71" s="8">
        <v>21040145.34</v>
      </c>
      <c r="AF71" s="38">
        <f t="shared" si="7"/>
        <v>0</v>
      </c>
      <c r="AG71" s="7" t="s">
        <v>11</v>
      </c>
      <c r="AI71" s="8">
        <v>21040145.34</v>
      </c>
      <c r="AK71" s="8">
        <v>1098418.1200000001</v>
      </c>
      <c r="AM71" s="8">
        <v>22138563.460000001</v>
      </c>
      <c r="AN71" s="38">
        <f t="shared" si="8"/>
        <v>0</v>
      </c>
      <c r="AO71" s="7" t="s">
        <v>11</v>
      </c>
      <c r="AQ71" s="8">
        <v>22138563.460000001</v>
      </c>
      <c r="AS71" s="8">
        <v>2796435.21</v>
      </c>
      <c r="AU71" s="8">
        <v>24934998.670000002</v>
      </c>
      <c r="AV71" s="38">
        <f t="shared" si="9"/>
        <v>0</v>
      </c>
      <c r="AW71" s="40" t="s">
        <v>40</v>
      </c>
      <c r="AX71" s="40">
        <v>20990583.539999999</v>
      </c>
      <c r="AZ71" s="40">
        <v>8161474.2000000002</v>
      </c>
      <c r="BB71" s="40">
        <v>29152057.739999998</v>
      </c>
      <c r="BD71" s="40" t="s">
        <v>39</v>
      </c>
      <c r="BE71" s="40">
        <v>41942851.189999998</v>
      </c>
      <c r="BG71" s="40">
        <v>15298534.83</v>
      </c>
      <c r="BI71" s="40">
        <v>57241386.020000003</v>
      </c>
    </row>
    <row r="72" spans="1:61" x14ac:dyDescent="0.2">
      <c r="A72" s="41"/>
      <c r="C72" s="43"/>
      <c r="E72" s="47"/>
      <c r="G72" s="43"/>
      <c r="H72" s="38">
        <f t="shared" si="5"/>
        <v>0</v>
      </c>
      <c r="I72" s="41"/>
      <c r="J72" s="41"/>
      <c r="K72" s="41">
        <v>0</v>
      </c>
      <c r="L72" s="41"/>
      <c r="N72" s="41"/>
      <c r="Q72" s="50"/>
      <c r="X72" s="38">
        <f t="shared" si="6"/>
        <v>0</v>
      </c>
      <c r="Y72" s="7"/>
      <c r="AF72" s="38">
        <f t="shared" si="7"/>
        <v>0</v>
      </c>
      <c r="AG72" s="7"/>
      <c r="AN72" s="38">
        <f t="shared" si="8"/>
        <v>0</v>
      </c>
      <c r="AO72" s="7"/>
      <c r="AV72" s="38">
        <f t="shared" si="9"/>
        <v>0</v>
      </c>
      <c r="AW72" s="40" t="s">
        <v>41</v>
      </c>
      <c r="AX72" s="40">
        <v>23997971.609999999</v>
      </c>
      <c r="AZ72" s="40">
        <v>12151189.869999999</v>
      </c>
      <c r="BB72" s="40">
        <v>36149161.479999997</v>
      </c>
      <c r="BD72" s="40" t="s">
        <v>159</v>
      </c>
      <c r="BE72" s="40">
        <v>29152057.739999998</v>
      </c>
      <c r="BG72" s="40">
        <v>12382669.43</v>
      </c>
      <c r="BI72" s="40">
        <v>41534727.170000002</v>
      </c>
    </row>
    <row r="73" spans="1:61" ht="33.75" x14ac:dyDescent="0.2">
      <c r="A73" s="41" t="s">
        <v>142</v>
      </c>
      <c r="C73" s="43">
        <v>0</v>
      </c>
      <c r="E73" s="47">
        <v>1129236.02</v>
      </c>
      <c r="G73" s="43">
        <v>1129236.02</v>
      </c>
      <c r="H73" s="38">
        <f t="shared" si="5"/>
        <v>0</v>
      </c>
      <c r="I73" s="41" t="s">
        <v>63</v>
      </c>
      <c r="J73" s="41"/>
      <c r="K73" s="42">
        <v>0</v>
      </c>
      <c r="L73" s="42"/>
      <c r="M73" s="42">
        <v>338930.26</v>
      </c>
      <c r="N73" s="42"/>
      <c r="O73" s="42">
        <v>338930.26</v>
      </c>
      <c r="Q73" s="50" t="s">
        <v>143</v>
      </c>
      <c r="S73" s="49">
        <v>338930.26</v>
      </c>
      <c r="U73" s="40">
        <v>309316.40000000002</v>
      </c>
      <c r="W73" s="40">
        <v>648246.66</v>
      </c>
      <c r="X73" s="38">
        <f t="shared" si="6"/>
        <v>0</v>
      </c>
      <c r="Y73" s="7" t="s">
        <v>143</v>
      </c>
      <c r="AA73" s="8">
        <v>648246.66</v>
      </c>
      <c r="AC73" s="8">
        <v>480989.36</v>
      </c>
      <c r="AE73" s="8">
        <v>1129236.02</v>
      </c>
      <c r="AF73" s="38">
        <f t="shared" si="7"/>
        <v>0</v>
      </c>
      <c r="AG73" s="7" t="s">
        <v>63</v>
      </c>
      <c r="AI73" s="8">
        <v>1129236.02</v>
      </c>
      <c r="AK73" s="8">
        <v>533599.97</v>
      </c>
      <c r="AM73" s="8">
        <v>1662835.99</v>
      </c>
      <c r="AN73" s="38">
        <f t="shared" si="8"/>
        <v>0</v>
      </c>
      <c r="AO73" s="7" t="s">
        <v>63</v>
      </c>
      <c r="AQ73" s="8">
        <v>1662835.99</v>
      </c>
      <c r="AS73" s="8">
        <v>467896.81</v>
      </c>
      <c r="AU73" s="8">
        <v>2130732.7999999998</v>
      </c>
      <c r="AV73" s="38">
        <f t="shared" si="9"/>
        <v>0</v>
      </c>
      <c r="AW73" s="40" t="s">
        <v>42</v>
      </c>
      <c r="AX73" s="40">
        <v>5555183.2800000003</v>
      </c>
      <c r="AZ73" s="40">
        <v>3644429.06</v>
      </c>
      <c r="BB73" s="40">
        <v>9199612.3399999999</v>
      </c>
      <c r="BD73" s="40" t="s">
        <v>41</v>
      </c>
      <c r="BE73" s="40">
        <v>36149161.479999997</v>
      </c>
      <c r="BG73" s="40">
        <v>15158703.43</v>
      </c>
      <c r="BI73" s="40">
        <v>51307864.909999996</v>
      </c>
    </row>
    <row r="74" spans="1:61" x14ac:dyDescent="0.2">
      <c r="A74" s="41" t="s">
        <v>64</v>
      </c>
      <c r="B74" s="43"/>
      <c r="C74" s="56">
        <v>0</v>
      </c>
      <c r="E74" s="47">
        <v>4469870.0599999996</v>
      </c>
      <c r="G74" s="43">
        <v>4469870.0599999996</v>
      </c>
      <c r="H74" s="38">
        <f t="shared" si="5"/>
        <v>0</v>
      </c>
      <c r="I74" s="42" t="s">
        <v>64</v>
      </c>
      <c r="J74" s="42"/>
      <c r="K74" s="41">
        <v>0</v>
      </c>
      <c r="L74" s="41"/>
      <c r="M74" s="41">
        <v>2082614.7</v>
      </c>
      <c r="N74" s="41"/>
      <c r="O74" s="41">
        <v>2082614.7</v>
      </c>
      <c r="Q74" s="50" t="s">
        <v>64</v>
      </c>
      <c r="S74" s="49">
        <v>2082614.7</v>
      </c>
      <c r="U74" s="40">
        <v>1188278.19</v>
      </c>
      <c r="W74" s="40">
        <v>3270892.89</v>
      </c>
      <c r="X74" s="38">
        <f t="shared" si="6"/>
        <v>0</v>
      </c>
      <c r="Y74" s="7" t="s">
        <v>64</v>
      </c>
      <c r="AA74" s="8">
        <v>3270892.89</v>
      </c>
      <c r="AC74" s="8">
        <v>1198977.17</v>
      </c>
      <c r="AE74" s="8">
        <v>4469870.0599999996</v>
      </c>
      <c r="AF74" s="38">
        <f t="shared" si="7"/>
        <v>0</v>
      </c>
      <c r="AG74" s="9" t="s">
        <v>64</v>
      </c>
      <c r="AI74" s="8">
        <v>4469870.0599999996</v>
      </c>
      <c r="AK74" s="8">
        <v>896251.18</v>
      </c>
      <c r="AM74" s="8">
        <v>5366121.24</v>
      </c>
      <c r="AN74" s="38">
        <f t="shared" si="8"/>
        <v>0</v>
      </c>
      <c r="AO74" s="9" t="s">
        <v>64</v>
      </c>
      <c r="AQ74" s="8">
        <v>5366121.24</v>
      </c>
      <c r="AS74" s="8">
        <v>1078323.26</v>
      </c>
      <c r="AU74" s="8">
        <v>6444444.5</v>
      </c>
      <c r="AV74" s="38">
        <f t="shared" si="9"/>
        <v>0</v>
      </c>
      <c r="AW74" s="40" t="s">
        <v>43</v>
      </c>
      <c r="AX74" s="40">
        <v>57785315.859999999</v>
      </c>
      <c r="AZ74" s="40">
        <v>27085776.23</v>
      </c>
      <c r="BB74" s="40">
        <v>84871092.090000004</v>
      </c>
      <c r="BD74" s="40" t="s">
        <v>42</v>
      </c>
      <c r="BE74" s="40">
        <v>9199612.3399999999</v>
      </c>
      <c r="BG74" s="40">
        <v>-2011428.26</v>
      </c>
      <c r="BI74" s="40">
        <v>7188184.0800000001</v>
      </c>
    </row>
    <row r="75" spans="1:61" ht="22.5" x14ac:dyDescent="0.2">
      <c r="A75" s="41" t="s">
        <v>65</v>
      </c>
      <c r="C75" s="43">
        <v>0</v>
      </c>
      <c r="E75" s="47">
        <v>94970</v>
      </c>
      <c r="G75" s="43">
        <v>94970</v>
      </c>
      <c r="H75" s="38">
        <f t="shared" si="5"/>
        <v>0</v>
      </c>
      <c r="I75" s="41" t="s">
        <v>65</v>
      </c>
      <c r="J75" s="41"/>
      <c r="K75" s="42">
        <v>0</v>
      </c>
      <c r="L75" s="42"/>
      <c r="M75" s="42">
        <v>24950</v>
      </c>
      <c r="N75" s="42"/>
      <c r="O75" s="42">
        <v>24950</v>
      </c>
      <c r="Q75" s="50" t="s">
        <v>144</v>
      </c>
      <c r="S75" s="49">
        <v>24950</v>
      </c>
      <c r="U75" s="40">
        <v>38000</v>
      </c>
      <c r="W75" s="40">
        <v>62950</v>
      </c>
      <c r="X75" s="38">
        <f t="shared" si="6"/>
        <v>0</v>
      </c>
      <c r="Y75" s="7" t="s">
        <v>65</v>
      </c>
      <c r="AA75" s="8">
        <v>62950</v>
      </c>
      <c r="AC75" s="8">
        <v>32020</v>
      </c>
      <c r="AE75" s="8">
        <v>94970</v>
      </c>
      <c r="AF75" s="38">
        <f t="shared" si="7"/>
        <v>0</v>
      </c>
      <c r="AG75" s="7" t="s">
        <v>65</v>
      </c>
      <c r="AI75" s="8">
        <v>94970</v>
      </c>
      <c r="AK75" s="8">
        <v>9600</v>
      </c>
      <c r="AM75" s="8">
        <v>104570</v>
      </c>
      <c r="AN75" s="38">
        <f t="shared" si="8"/>
        <v>0</v>
      </c>
      <c r="AO75" s="7" t="s">
        <v>65</v>
      </c>
      <c r="AQ75" s="8">
        <v>104570</v>
      </c>
      <c r="AS75" s="8">
        <v>9400</v>
      </c>
      <c r="AU75" s="8">
        <v>113970</v>
      </c>
      <c r="AV75" s="38">
        <f t="shared" si="9"/>
        <v>0</v>
      </c>
      <c r="AW75" s="40" t="s">
        <v>44</v>
      </c>
      <c r="AX75" s="40">
        <v>3536870.06</v>
      </c>
      <c r="AZ75" s="40">
        <v>2898004.01</v>
      </c>
      <c r="BB75" s="40">
        <v>6434874.0700000003</v>
      </c>
      <c r="BD75" s="40" t="s">
        <v>43</v>
      </c>
      <c r="BE75" s="40">
        <v>84871092.090000004</v>
      </c>
      <c r="BG75" s="40">
        <v>32164875.800000001</v>
      </c>
      <c r="BI75" s="40">
        <v>117035967.89</v>
      </c>
    </row>
    <row r="76" spans="1:61" x14ac:dyDescent="0.2">
      <c r="A76" s="41" t="s">
        <v>15</v>
      </c>
      <c r="C76" s="43">
        <v>0</v>
      </c>
      <c r="E76" s="47">
        <v>9017796.4399999995</v>
      </c>
      <c r="G76" s="43">
        <v>9017796.4399999995</v>
      </c>
      <c r="H76" s="38">
        <f t="shared" si="5"/>
        <v>0</v>
      </c>
      <c r="I76" s="42" t="s">
        <v>15</v>
      </c>
      <c r="J76" s="42"/>
      <c r="K76" s="42"/>
      <c r="L76" s="42"/>
      <c r="M76" s="42">
        <v>3318402.37</v>
      </c>
      <c r="N76" s="42"/>
      <c r="O76" s="42">
        <v>3318402.37</v>
      </c>
      <c r="Q76" s="50" t="s">
        <v>15</v>
      </c>
      <c r="S76" s="49">
        <v>3318402.37</v>
      </c>
      <c r="U76" s="40">
        <v>4241609.1399999997</v>
      </c>
      <c r="W76" s="40">
        <v>7560011.5099999998</v>
      </c>
      <c r="X76" s="38">
        <f t="shared" si="6"/>
        <v>0</v>
      </c>
      <c r="Y76" s="9" t="s">
        <v>15</v>
      </c>
      <c r="AA76" s="8">
        <v>7560011.5099999998</v>
      </c>
      <c r="AC76" s="8">
        <v>1457784.93</v>
      </c>
      <c r="AE76" s="8">
        <v>9017796.4399999995</v>
      </c>
      <c r="AF76" s="38">
        <f t="shared" si="7"/>
        <v>0</v>
      </c>
      <c r="AG76" s="9" t="s">
        <v>15</v>
      </c>
      <c r="AI76" s="8">
        <v>9017796.4399999995</v>
      </c>
      <c r="AK76" s="8">
        <v>911880.07</v>
      </c>
      <c r="AM76" s="8">
        <v>9929676.5099999998</v>
      </c>
      <c r="AN76" s="38">
        <f t="shared" si="8"/>
        <v>0</v>
      </c>
      <c r="AO76" s="9" t="s">
        <v>15</v>
      </c>
      <c r="AQ76" s="8">
        <v>9929676.5099999998</v>
      </c>
      <c r="AS76" s="8">
        <v>807716.19</v>
      </c>
      <c r="AU76" s="8">
        <v>10737392.699999999</v>
      </c>
      <c r="AV76" s="38">
        <f t="shared" si="9"/>
        <v>0</v>
      </c>
      <c r="AW76" s="40" t="s">
        <v>45</v>
      </c>
      <c r="AX76" s="40">
        <v>1656048.62</v>
      </c>
      <c r="AZ76" s="40">
        <v>1008232.34</v>
      </c>
      <c r="BB76" s="40">
        <v>2664280.96</v>
      </c>
      <c r="BD76" s="40" t="s">
        <v>44</v>
      </c>
      <c r="BE76" s="40">
        <v>6434874.0700000003</v>
      </c>
      <c r="BG76" s="40">
        <v>5045452.62</v>
      </c>
      <c r="BI76" s="40">
        <v>11480326.689999999</v>
      </c>
    </row>
    <row r="77" spans="1:61" x14ac:dyDescent="0.2">
      <c r="A77" s="41"/>
      <c r="C77" s="43"/>
      <c r="E77" s="47"/>
      <c r="G77" s="43"/>
      <c r="H77" s="38">
        <f t="shared" si="5"/>
        <v>0</v>
      </c>
      <c r="I77" s="42"/>
      <c r="J77" s="42"/>
      <c r="K77" s="42">
        <v>0</v>
      </c>
      <c r="L77" s="42"/>
      <c r="Q77" s="50"/>
      <c r="X77" s="38">
        <f t="shared" si="6"/>
        <v>0</v>
      </c>
      <c r="Y77" s="9"/>
      <c r="AF77" s="38">
        <f t="shared" si="7"/>
        <v>0</v>
      </c>
      <c r="AG77" s="9"/>
      <c r="AN77" s="38">
        <f t="shared" si="8"/>
        <v>0</v>
      </c>
      <c r="AO77" s="9"/>
      <c r="AV77" s="38">
        <f t="shared" si="9"/>
        <v>0</v>
      </c>
      <c r="AW77" s="40" t="s">
        <v>46</v>
      </c>
      <c r="AX77" s="40">
        <v>4492927.8499999996</v>
      </c>
      <c r="AZ77" s="40">
        <v>2474160.06</v>
      </c>
      <c r="BB77" s="40">
        <v>6967087.9100000001</v>
      </c>
      <c r="BD77" s="40" t="s">
        <v>45</v>
      </c>
      <c r="BE77" s="40">
        <v>2664280.96</v>
      </c>
      <c r="BG77" s="40">
        <v>1301773.25</v>
      </c>
      <c r="BI77" s="40">
        <v>3966054.21</v>
      </c>
    </row>
    <row r="78" spans="1:61" x14ac:dyDescent="0.2">
      <c r="A78" s="41" t="s">
        <v>17</v>
      </c>
      <c r="C78" s="43">
        <v>0</v>
      </c>
      <c r="E78" s="47">
        <v>126148862.84</v>
      </c>
      <c r="G78" s="43">
        <v>126148862.84</v>
      </c>
      <c r="H78" s="38">
        <f t="shared" si="5"/>
        <v>0</v>
      </c>
      <c r="I78" s="42" t="s">
        <v>17</v>
      </c>
      <c r="J78" s="42"/>
      <c r="K78" s="42">
        <v>0</v>
      </c>
      <c r="L78" s="42"/>
      <c r="M78" s="42">
        <v>39633868.079999998</v>
      </c>
      <c r="N78" s="42"/>
      <c r="O78" s="42">
        <v>39633868.079999998</v>
      </c>
      <c r="Q78" s="50" t="s">
        <v>17</v>
      </c>
      <c r="S78" s="49">
        <v>39633868.079999998</v>
      </c>
      <c r="U78" s="40">
        <v>49445506.759999998</v>
      </c>
      <c r="W78" s="40">
        <v>89079374.840000004</v>
      </c>
      <c r="X78" s="38">
        <f t="shared" si="6"/>
        <v>0</v>
      </c>
      <c r="Y78" s="7" t="s">
        <v>17</v>
      </c>
      <c r="AA78" s="8">
        <v>89079374.840000004</v>
      </c>
      <c r="AC78" s="8">
        <v>37069488</v>
      </c>
      <c r="AE78" s="8">
        <v>126148862.84</v>
      </c>
      <c r="AF78" s="38">
        <f t="shared" si="7"/>
        <v>0</v>
      </c>
      <c r="AG78" s="9" t="s">
        <v>17</v>
      </c>
      <c r="AI78" s="8">
        <v>126148862.84</v>
      </c>
      <c r="AK78" s="8">
        <v>56621471.82</v>
      </c>
      <c r="AM78" s="8">
        <v>182770334.66</v>
      </c>
      <c r="AN78" s="38">
        <f t="shared" si="8"/>
        <v>0</v>
      </c>
      <c r="AO78" s="9" t="s">
        <v>17</v>
      </c>
      <c r="AQ78" s="8">
        <v>182770334.66</v>
      </c>
      <c r="AS78" s="8">
        <v>42113860.649999999</v>
      </c>
      <c r="AU78" s="8">
        <v>224884195.31</v>
      </c>
      <c r="AV78" s="38">
        <f t="shared" si="9"/>
        <v>0</v>
      </c>
      <c r="AW78" s="40" t="s">
        <v>47</v>
      </c>
      <c r="AX78" s="40">
        <v>2730235.79</v>
      </c>
      <c r="AZ78" s="40">
        <v>2799531.58</v>
      </c>
      <c r="BB78" s="40">
        <v>5529767.3700000001</v>
      </c>
      <c r="BD78" s="40" t="s">
        <v>46</v>
      </c>
      <c r="BE78" s="40">
        <v>6967087.9100000001</v>
      </c>
      <c r="BG78" s="40">
        <v>3313194.29</v>
      </c>
      <c r="BI78" s="40">
        <v>10280282.199999999</v>
      </c>
    </row>
    <row r="79" spans="1:61" x14ac:dyDescent="0.2">
      <c r="A79" s="41" t="s">
        <v>18</v>
      </c>
      <c r="B79" s="43">
        <v>0</v>
      </c>
      <c r="E79" s="47">
        <v>72999094.799999997</v>
      </c>
      <c r="G79" s="57">
        <v>72999094.799999997</v>
      </c>
      <c r="H79" s="38">
        <f t="shared" si="5"/>
        <v>0</v>
      </c>
      <c r="I79" s="42" t="s">
        <v>66</v>
      </c>
      <c r="J79" s="42"/>
      <c r="K79" s="42">
        <v>0</v>
      </c>
      <c r="L79" s="42"/>
      <c r="M79" s="42">
        <v>24333031.579999998</v>
      </c>
      <c r="N79" s="42"/>
      <c r="O79" s="42">
        <v>24333031.579999998</v>
      </c>
      <c r="Q79" s="50" t="s">
        <v>18</v>
      </c>
      <c r="S79" s="49">
        <v>24333031.579999998</v>
      </c>
      <c r="U79" s="40">
        <v>24333031.579999998</v>
      </c>
      <c r="W79" s="40">
        <v>48666063.159999996</v>
      </c>
      <c r="X79" s="38">
        <f t="shared" si="6"/>
        <v>0</v>
      </c>
      <c r="Y79" s="9" t="s">
        <v>145</v>
      </c>
      <c r="AA79" s="8">
        <v>48666063.159999996</v>
      </c>
      <c r="AC79" s="8">
        <v>24333031.640000001</v>
      </c>
      <c r="AE79" s="8">
        <v>72999094.799999997</v>
      </c>
      <c r="AF79" s="38">
        <f t="shared" si="7"/>
        <v>0</v>
      </c>
      <c r="AG79" s="9" t="s">
        <v>66</v>
      </c>
      <c r="AI79" s="8">
        <v>72999094.799999997</v>
      </c>
      <c r="AK79" s="8">
        <v>24333031.640000001</v>
      </c>
      <c r="AM79" s="8">
        <v>97332126.439999998</v>
      </c>
      <c r="AN79" s="38">
        <f t="shared" si="8"/>
        <v>0</v>
      </c>
      <c r="AO79" s="9" t="s">
        <v>66</v>
      </c>
      <c r="AQ79" s="8">
        <v>97332126.439999998</v>
      </c>
      <c r="AS79" s="8">
        <v>24333031.640000001</v>
      </c>
      <c r="AU79" s="8">
        <v>121665158.08</v>
      </c>
      <c r="AV79" s="38">
        <f t="shared" si="9"/>
        <v>0</v>
      </c>
      <c r="AW79" s="40" t="s">
        <v>167</v>
      </c>
      <c r="AX79" s="40">
        <v>671088</v>
      </c>
      <c r="AZ79" s="40">
        <v>386451</v>
      </c>
      <c r="BB79" s="40">
        <v>1057539</v>
      </c>
      <c r="BD79" s="40" t="s">
        <v>47</v>
      </c>
      <c r="BE79" s="40">
        <v>5529767.3700000001</v>
      </c>
      <c r="BG79" s="40">
        <v>1889332.91</v>
      </c>
      <c r="BI79" s="40">
        <v>7419100.2800000003</v>
      </c>
    </row>
    <row r="80" spans="1:61" x14ac:dyDescent="0.2">
      <c r="A80" s="41" t="s">
        <v>19</v>
      </c>
      <c r="B80" s="43">
        <v>0</v>
      </c>
      <c r="E80" s="47">
        <v>584139.69999999995</v>
      </c>
      <c r="G80" s="57">
        <v>584139.69999999995</v>
      </c>
      <c r="H80" s="38">
        <f t="shared" si="5"/>
        <v>0</v>
      </c>
      <c r="I80" s="42" t="s">
        <v>19</v>
      </c>
      <c r="J80" s="42"/>
      <c r="K80" s="42">
        <v>0</v>
      </c>
      <c r="L80" s="42"/>
      <c r="M80" s="42">
        <v>339151.4</v>
      </c>
      <c r="N80" s="42"/>
      <c r="O80" s="42">
        <v>339151.4</v>
      </c>
      <c r="Q80" s="50" t="s">
        <v>19</v>
      </c>
      <c r="S80" s="49">
        <v>339151.4</v>
      </c>
      <c r="U80" s="40">
        <v>95570.4</v>
      </c>
      <c r="W80" s="40">
        <v>434721.8</v>
      </c>
      <c r="X80" s="38">
        <f t="shared" si="6"/>
        <v>0</v>
      </c>
      <c r="Y80" s="9" t="s">
        <v>19</v>
      </c>
      <c r="AA80" s="8">
        <v>434721.8</v>
      </c>
      <c r="AC80" s="8">
        <v>149417.9</v>
      </c>
      <c r="AE80" s="8">
        <v>584139.69999999995</v>
      </c>
      <c r="AF80" s="38">
        <f t="shared" si="7"/>
        <v>0</v>
      </c>
      <c r="AG80" s="9" t="s">
        <v>19</v>
      </c>
      <c r="AI80" s="8">
        <v>584139.69999999995</v>
      </c>
      <c r="AK80" s="8">
        <v>106517.1</v>
      </c>
      <c r="AM80" s="8">
        <v>690656.8</v>
      </c>
      <c r="AN80" s="38">
        <f t="shared" si="8"/>
        <v>0</v>
      </c>
      <c r="AO80" s="9" t="s">
        <v>19</v>
      </c>
      <c r="AQ80" s="8">
        <v>690656.8</v>
      </c>
      <c r="AS80" s="8">
        <v>176404.9</v>
      </c>
      <c r="AU80" s="8">
        <v>867061.7</v>
      </c>
      <c r="AV80" s="38">
        <f t="shared" si="9"/>
        <v>0</v>
      </c>
      <c r="AW80" s="40" t="s">
        <v>49</v>
      </c>
      <c r="AX80" s="40">
        <v>28287934.09</v>
      </c>
      <c r="AZ80" s="40">
        <v>13469281.9</v>
      </c>
      <c r="BB80" s="40">
        <v>41757215.990000002</v>
      </c>
      <c r="BD80" s="40" t="s">
        <v>48</v>
      </c>
      <c r="BE80" s="40">
        <v>1057539</v>
      </c>
      <c r="BG80" s="40">
        <v>347670</v>
      </c>
      <c r="BI80" s="40">
        <v>1405209</v>
      </c>
    </row>
    <row r="81" spans="1:62" x14ac:dyDescent="0.2">
      <c r="A81" s="41"/>
      <c r="B81" s="43"/>
      <c r="E81" s="47"/>
      <c r="G81" s="40"/>
      <c r="I81" s="42" t="s">
        <v>20</v>
      </c>
      <c r="J81" s="42"/>
      <c r="Q81" s="42" t="s">
        <v>20</v>
      </c>
      <c r="X81" s="38">
        <f t="shared" si="6"/>
        <v>0</v>
      </c>
      <c r="Y81" s="9" t="s">
        <v>20</v>
      </c>
      <c r="AF81" s="38">
        <f t="shared" si="7"/>
        <v>0</v>
      </c>
      <c r="AG81" s="9" t="s">
        <v>20</v>
      </c>
      <c r="AI81" s="8">
        <v>0</v>
      </c>
      <c r="AK81" s="8">
        <v>15730458.75</v>
      </c>
      <c r="AM81" s="8">
        <v>15730458.75</v>
      </c>
      <c r="AN81" s="38">
        <f t="shared" si="8"/>
        <v>0</v>
      </c>
      <c r="AO81" s="9" t="s">
        <v>20</v>
      </c>
      <c r="AQ81" s="8">
        <v>15730458.75</v>
      </c>
      <c r="AS81" s="8">
        <v>0</v>
      </c>
      <c r="AU81" s="8">
        <v>15730458.75</v>
      </c>
      <c r="AV81" s="38">
        <f t="shared" si="9"/>
        <v>0</v>
      </c>
      <c r="AW81" s="40" t="s">
        <v>50</v>
      </c>
      <c r="AX81" s="40">
        <v>1405749.48</v>
      </c>
      <c r="AZ81" s="40">
        <v>2535396.27</v>
      </c>
      <c r="BB81" s="40">
        <v>3941145.75</v>
      </c>
      <c r="BD81" s="40" t="s">
        <v>49</v>
      </c>
      <c r="BE81" s="40">
        <v>41757215.990000002</v>
      </c>
      <c r="BG81" s="40">
        <v>17253067.210000001</v>
      </c>
      <c r="BI81" s="40">
        <v>59010283.200000003</v>
      </c>
    </row>
    <row r="82" spans="1:62" x14ac:dyDescent="0.2">
      <c r="A82" s="41"/>
      <c r="B82" s="43"/>
      <c r="E82" s="47"/>
      <c r="G82" s="40"/>
      <c r="I82" s="42"/>
      <c r="J82" s="42"/>
      <c r="K82" s="42"/>
      <c r="L82" s="42"/>
      <c r="M82" s="42"/>
      <c r="N82" s="42"/>
      <c r="O82" s="42"/>
      <c r="Q82" s="50"/>
      <c r="X82" s="38">
        <f t="shared" si="6"/>
        <v>0</v>
      </c>
      <c r="Y82" s="9"/>
      <c r="AA82" s="8"/>
      <c r="AC82" s="8"/>
      <c r="AE82" s="8"/>
      <c r="AF82" s="38">
        <f t="shared" si="7"/>
        <v>0</v>
      </c>
      <c r="AG82" s="9"/>
      <c r="AN82" s="38">
        <f t="shared" si="8"/>
        <v>0</v>
      </c>
      <c r="AO82" s="9"/>
      <c r="AV82" s="38">
        <f t="shared" ref="AV82:AV83" si="10">+AP82-AL82</f>
        <v>0</v>
      </c>
      <c r="AW82" s="40" t="s">
        <v>51</v>
      </c>
      <c r="AX82" s="40">
        <v>32223083.59</v>
      </c>
      <c r="AZ82" s="40">
        <v>12878355.779999999</v>
      </c>
      <c r="BB82" s="40">
        <v>45101439.369999997</v>
      </c>
      <c r="BD82" s="40" t="s">
        <v>50</v>
      </c>
      <c r="BE82" s="40">
        <v>3941145.75</v>
      </c>
      <c r="BG82" s="40">
        <v>4948896.67</v>
      </c>
      <c r="BI82" s="40">
        <v>8890042.4199999999</v>
      </c>
    </row>
    <row r="83" spans="1:62" ht="22.5" x14ac:dyDescent="0.2">
      <c r="A83" s="41" t="s">
        <v>25</v>
      </c>
      <c r="B83" s="43">
        <v>0</v>
      </c>
      <c r="D83" s="43">
        <v>50806242.399999999</v>
      </c>
      <c r="F83" s="43">
        <v>50806242.399999999</v>
      </c>
      <c r="G83" s="40"/>
      <c r="H83" s="38">
        <f>+F83-AD83</f>
        <v>0</v>
      </c>
      <c r="I83" s="41" t="s">
        <v>25</v>
      </c>
      <c r="J83" s="41">
        <v>0</v>
      </c>
      <c r="K83" s="41"/>
      <c r="L83" s="41">
        <v>17219140.59</v>
      </c>
      <c r="M83" s="41"/>
      <c r="N83" s="41">
        <v>17219140.59</v>
      </c>
      <c r="O83" s="41"/>
      <c r="Q83" s="50" t="s">
        <v>25</v>
      </c>
      <c r="R83" s="40">
        <v>17219140.59</v>
      </c>
      <c r="T83" s="40">
        <v>16242776.99</v>
      </c>
      <c r="V83" s="40">
        <v>33461917.579999998</v>
      </c>
      <c r="X83" s="38">
        <f>+R83-N83</f>
        <v>0</v>
      </c>
      <c r="Y83" s="9" t="s">
        <v>25</v>
      </c>
      <c r="Z83" s="40">
        <v>33461917.579999998</v>
      </c>
      <c r="AA83" s="8"/>
      <c r="AB83" s="40">
        <v>17344324.82</v>
      </c>
      <c r="AC83" s="8"/>
      <c r="AD83" s="40">
        <v>50806242.399999999</v>
      </c>
      <c r="AE83" s="8"/>
      <c r="AF83" s="38">
        <f>+Z83-V83</f>
        <v>0</v>
      </c>
      <c r="AG83" s="7" t="s">
        <v>146</v>
      </c>
      <c r="AH83" s="8">
        <v>50806242.399999999</v>
      </c>
      <c r="AJ83" s="8">
        <v>17259465.649999999</v>
      </c>
      <c r="AL83" s="8">
        <v>68065708.049999997</v>
      </c>
      <c r="AN83" s="38">
        <f>+AH83-AD83</f>
        <v>0</v>
      </c>
      <c r="AO83" s="7" t="s">
        <v>25</v>
      </c>
      <c r="AP83" s="8">
        <v>68065708.049999997</v>
      </c>
      <c r="AR83" s="8">
        <v>17167255.98</v>
      </c>
      <c r="AT83" s="8">
        <v>85232964.030000001</v>
      </c>
      <c r="AV83" s="38">
        <f t="shared" si="10"/>
        <v>0</v>
      </c>
      <c r="AW83" s="40" t="s">
        <v>170</v>
      </c>
      <c r="AX83" s="40">
        <v>10743583.6</v>
      </c>
      <c r="AZ83" s="40">
        <v>2362837.5</v>
      </c>
      <c r="BB83" s="40">
        <v>13106421.1</v>
      </c>
      <c r="BD83" s="40" t="s">
        <v>51</v>
      </c>
      <c r="BE83" s="40">
        <v>45101439.369999997</v>
      </c>
      <c r="BG83" s="40">
        <v>19087092.23</v>
      </c>
      <c r="BI83" s="40">
        <v>64188531.600000001</v>
      </c>
    </row>
    <row r="84" spans="1:62" ht="22.5" x14ac:dyDescent="0.2">
      <c r="A84" s="41" t="s">
        <v>26</v>
      </c>
      <c r="B84" s="43">
        <v>0</v>
      </c>
      <c r="D84" s="43">
        <v>2423361.09</v>
      </c>
      <c r="F84" s="43">
        <v>2423361.09</v>
      </c>
      <c r="G84" s="40"/>
      <c r="H84" s="38">
        <f t="shared" ref="H84:H114" si="11">+F84-AD84</f>
        <v>0</v>
      </c>
      <c r="I84" s="41" t="s">
        <v>147</v>
      </c>
      <c r="J84" s="41">
        <v>0</v>
      </c>
      <c r="K84" s="41"/>
      <c r="L84" s="41">
        <v>708622.1</v>
      </c>
      <c r="M84" s="41"/>
      <c r="N84" s="41">
        <v>708622.1</v>
      </c>
      <c r="O84" s="41"/>
      <c r="Q84" s="50" t="s">
        <v>147</v>
      </c>
      <c r="R84" s="40">
        <v>708622.1</v>
      </c>
      <c r="T84" s="40">
        <v>880170.81</v>
      </c>
      <c r="V84" s="40">
        <v>1588792.91</v>
      </c>
      <c r="X84" s="38">
        <f t="shared" ref="X84:X142" si="12">+R84-N84</f>
        <v>0</v>
      </c>
      <c r="Y84" s="9" t="s">
        <v>147</v>
      </c>
      <c r="Z84" s="40">
        <v>1588792.91</v>
      </c>
      <c r="AA84" s="8"/>
      <c r="AB84" s="40">
        <v>834568.18</v>
      </c>
      <c r="AC84" s="8"/>
      <c r="AD84" s="40">
        <v>2423361.09</v>
      </c>
      <c r="AE84" s="8"/>
      <c r="AF84" s="38">
        <f t="shared" ref="AF84:AF142" si="13">+Z84-V84</f>
        <v>0</v>
      </c>
      <c r="AG84" s="7" t="s">
        <v>26</v>
      </c>
      <c r="AH84" s="8">
        <v>2423361.09</v>
      </c>
      <c r="AJ84" s="8">
        <v>793558.62</v>
      </c>
      <c r="AL84" s="8">
        <v>3216919.71</v>
      </c>
      <c r="AN84" s="38">
        <f t="shared" ref="AN84:AN142" si="14">+AH84-AD84</f>
        <v>0</v>
      </c>
      <c r="AO84" s="7" t="s">
        <v>147</v>
      </c>
      <c r="AP84" s="8">
        <v>3216919.71</v>
      </c>
      <c r="AR84" s="8">
        <v>736602.14</v>
      </c>
      <c r="AT84" s="8">
        <v>3953521.85</v>
      </c>
      <c r="AV84" s="38">
        <f t="shared" ref="AV84:AV107" si="15">+AP84-AL84</f>
        <v>0</v>
      </c>
      <c r="AW84" s="40" t="s">
        <v>53</v>
      </c>
      <c r="AX84" s="40">
        <v>3168730.41</v>
      </c>
      <c r="AZ84" s="40">
        <v>1348886.97</v>
      </c>
      <c r="BB84" s="40">
        <v>4517617.38</v>
      </c>
      <c r="BD84" s="40" t="s">
        <v>170</v>
      </c>
      <c r="BE84" s="40">
        <v>13106421.1</v>
      </c>
      <c r="BG84" s="40">
        <v>4531500.1399999997</v>
      </c>
      <c r="BI84" s="40">
        <v>17637921.239999998</v>
      </c>
    </row>
    <row r="85" spans="1:62" x14ac:dyDescent="0.2">
      <c r="A85" s="41" t="s">
        <v>27</v>
      </c>
      <c r="B85" s="43">
        <v>0</v>
      </c>
      <c r="D85" s="43">
        <v>13535171.85</v>
      </c>
      <c r="F85" s="43">
        <v>13535171.85</v>
      </c>
      <c r="G85" s="40"/>
      <c r="H85" s="38">
        <f t="shared" si="11"/>
        <v>0</v>
      </c>
      <c r="I85" s="41" t="s">
        <v>148</v>
      </c>
      <c r="J85" s="41">
        <v>0</v>
      </c>
      <c r="K85" s="41"/>
      <c r="L85" s="41">
        <v>4798720.07</v>
      </c>
      <c r="M85" s="41"/>
      <c r="N85" s="41">
        <v>4798720.07</v>
      </c>
      <c r="O85" s="41"/>
      <c r="Q85" s="50" t="s">
        <v>149</v>
      </c>
      <c r="R85" s="40">
        <v>4798720.07</v>
      </c>
      <c r="T85" s="40">
        <v>4363089.5</v>
      </c>
      <c r="V85" s="40">
        <v>9161809.5700000003</v>
      </c>
      <c r="X85" s="38">
        <f t="shared" si="12"/>
        <v>0</v>
      </c>
      <c r="Y85" s="9" t="s">
        <v>149</v>
      </c>
      <c r="Z85" s="40">
        <v>9161809.5700000003</v>
      </c>
      <c r="AA85" s="8"/>
      <c r="AB85" s="40">
        <v>4373362.28</v>
      </c>
      <c r="AC85" s="8"/>
      <c r="AD85" s="40">
        <v>13535171.85</v>
      </c>
      <c r="AE85" s="8"/>
      <c r="AF85" s="38">
        <f t="shared" si="13"/>
        <v>0</v>
      </c>
      <c r="AG85" s="7" t="s">
        <v>27</v>
      </c>
      <c r="AH85" s="8">
        <v>13535171.85</v>
      </c>
      <c r="AJ85" s="8">
        <v>4698376.41</v>
      </c>
      <c r="AL85" s="8">
        <v>18233548.260000002</v>
      </c>
      <c r="AN85" s="38">
        <f t="shared" si="14"/>
        <v>0</v>
      </c>
      <c r="AO85" s="7" t="s">
        <v>148</v>
      </c>
      <c r="AP85" s="8">
        <v>18233548.260000002</v>
      </c>
      <c r="AR85" s="8">
        <v>3770045.67</v>
      </c>
      <c r="AT85" s="8">
        <v>22003593.93</v>
      </c>
      <c r="AV85" s="38">
        <f t="shared" si="15"/>
        <v>0</v>
      </c>
      <c r="AW85" s="40" t="s">
        <v>55</v>
      </c>
      <c r="AX85" s="40">
        <v>395868.45</v>
      </c>
      <c r="AZ85" s="40">
        <v>244980.85</v>
      </c>
      <c r="BB85" s="40">
        <v>640849.30000000005</v>
      </c>
      <c r="BD85" s="40" t="s">
        <v>53</v>
      </c>
      <c r="BE85" s="40">
        <v>4517617.38</v>
      </c>
      <c r="BG85" s="40">
        <v>1317266.97</v>
      </c>
      <c r="BI85" s="40">
        <v>5834884.3499999996</v>
      </c>
    </row>
    <row r="86" spans="1:62" x14ac:dyDescent="0.2">
      <c r="A86" s="41" t="s">
        <v>28</v>
      </c>
      <c r="B86" s="43">
        <v>0</v>
      </c>
      <c r="D86" s="43">
        <v>10409203.369999999</v>
      </c>
      <c r="F86" s="43">
        <v>10409203.369999999</v>
      </c>
      <c r="G86" s="40"/>
      <c r="H86" s="38">
        <f t="shared" si="11"/>
        <v>0</v>
      </c>
      <c r="I86" s="42" t="s">
        <v>28</v>
      </c>
      <c r="J86" s="42">
        <v>0</v>
      </c>
      <c r="K86" s="42"/>
      <c r="L86" s="42">
        <v>2986517.09</v>
      </c>
      <c r="M86" s="42"/>
      <c r="N86" s="42">
        <v>2986517.09</v>
      </c>
      <c r="O86" s="42"/>
      <c r="Q86" s="50" t="s">
        <v>28</v>
      </c>
      <c r="R86" s="40">
        <v>2986517.09</v>
      </c>
      <c r="T86" s="40">
        <v>4579972.92</v>
      </c>
      <c r="V86" s="40">
        <v>7566490.0099999998</v>
      </c>
      <c r="X86" s="38">
        <f t="shared" si="12"/>
        <v>0</v>
      </c>
      <c r="Y86" s="9" t="s">
        <v>28</v>
      </c>
      <c r="Z86" s="40">
        <v>7566490.0099999998</v>
      </c>
      <c r="AA86" s="8"/>
      <c r="AB86" s="40">
        <v>2842713.36</v>
      </c>
      <c r="AC86" s="8"/>
      <c r="AD86" s="40">
        <v>10409203.369999999</v>
      </c>
      <c r="AE86" s="8"/>
      <c r="AF86" s="38">
        <f t="shared" si="13"/>
        <v>0</v>
      </c>
      <c r="AG86" s="9" t="s">
        <v>28</v>
      </c>
      <c r="AH86" s="8">
        <v>10409203.369999999</v>
      </c>
      <c r="AJ86" s="8">
        <v>4945772.13</v>
      </c>
      <c r="AL86" s="8">
        <v>15354975.5</v>
      </c>
      <c r="AN86" s="38">
        <f t="shared" si="14"/>
        <v>0</v>
      </c>
      <c r="AO86" s="9" t="s">
        <v>28</v>
      </c>
      <c r="AP86" s="8">
        <v>15354975.5</v>
      </c>
      <c r="AR86" s="8">
        <v>3376608.78</v>
      </c>
      <c r="AT86" s="8">
        <v>18731584.280000001</v>
      </c>
      <c r="AV86" s="38">
        <f t="shared" si="15"/>
        <v>0</v>
      </c>
      <c r="AW86" s="40" t="s">
        <v>172</v>
      </c>
      <c r="AX86" s="40">
        <v>7553037.2199999997</v>
      </c>
      <c r="AZ86" s="40">
        <v>0</v>
      </c>
      <c r="BB86" s="40">
        <v>7553037.2199999997</v>
      </c>
      <c r="BD86" s="40" t="s">
        <v>55</v>
      </c>
      <c r="BE86" s="40">
        <v>640849.30000000005</v>
      </c>
      <c r="BG86" s="40">
        <v>309234.98</v>
      </c>
      <c r="BI86" s="40">
        <v>950084.28</v>
      </c>
    </row>
    <row r="87" spans="1:62" ht="22.5" x14ac:dyDescent="0.2">
      <c r="A87" s="41" t="s">
        <v>29</v>
      </c>
      <c r="B87" s="43">
        <v>0</v>
      </c>
      <c r="D87" s="43">
        <v>17334166.5</v>
      </c>
      <c r="F87" s="43">
        <v>17334166.5</v>
      </c>
      <c r="G87" s="40"/>
      <c r="H87" s="38">
        <f t="shared" si="11"/>
        <v>0</v>
      </c>
      <c r="I87" s="41" t="s">
        <v>29</v>
      </c>
      <c r="J87" s="41">
        <v>0</v>
      </c>
      <c r="K87" s="41"/>
      <c r="L87" s="41">
        <v>5597496.4199999999</v>
      </c>
      <c r="M87" s="41"/>
      <c r="N87" s="41">
        <v>5597496.4199999999</v>
      </c>
      <c r="O87" s="41"/>
      <c r="Q87" s="50" t="s">
        <v>29</v>
      </c>
      <c r="R87" s="40">
        <v>5597496.4199999999</v>
      </c>
      <c r="T87" s="40">
        <v>5913575.3600000003</v>
      </c>
      <c r="V87" s="40">
        <v>11511071.779999999</v>
      </c>
      <c r="X87" s="38">
        <f t="shared" si="12"/>
        <v>0</v>
      </c>
      <c r="Y87" s="7" t="s">
        <v>29</v>
      </c>
      <c r="Z87" s="8">
        <v>11511071.779999999</v>
      </c>
      <c r="AB87" s="8">
        <v>5823094.7199999997</v>
      </c>
      <c r="AD87" s="8">
        <v>17334166.5</v>
      </c>
      <c r="AF87" s="38">
        <f t="shared" si="13"/>
        <v>0</v>
      </c>
      <c r="AG87" s="7" t="s">
        <v>29</v>
      </c>
      <c r="AH87" s="8">
        <v>17334166.5</v>
      </c>
      <c r="AJ87" s="8">
        <v>6844759.75</v>
      </c>
      <c r="AL87" s="8">
        <v>24178926.25</v>
      </c>
      <c r="AN87" s="38">
        <f t="shared" si="14"/>
        <v>0</v>
      </c>
      <c r="AO87" s="7" t="s">
        <v>29</v>
      </c>
      <c r="AP87" s="8">
        <v>24178926.25</v>
      </c>
      <c r="AR87" s="8">
        <v>7933666.5800000001</v>
      </c>
      <c r="AT87" s="8">
        <v>32112592.829999998</v>
      </c>
      <c r="AV87" s="38">
        <f t="shared" si="15"/>
        <v>0</v>
      </c>
      <c r="AW87" s="40" t="s">
        <v>173</v>
      </c>
      <c r="AY87" s="40">
        <v>7553037.2199999997</v>
      </c>
      <c r="BA87" s="40">
        <v>0</v>
      </c>
      <c r="BC87" s="40">
        <v>7553037.2199999997</v>
      </c>
      <c r="BD87" s="40" t="s">
        <v>56</v>
      </c>
      <c r="BE87" s="40">
        <v>0</v>
      </c>
      <c r="BG87" s="40">
        <v>3286968.01</v>
      </c>
      <c r="BI87" s="40">
        <v>3286968.01</v>
      </c>
    </row>
    <row r="88" spans="1:62" x14ac:dyDescent="0.2">
      <c r="A88" s="41" t="s">
        <v>30</v>
      </c>
      <c r="B88" s="43">
        <v>0</v>
      </c>
      <c r="D88" s="43">
        <v>1699236.66</v>
      </c>
      <c r="F88" s="43">
        <v>1699236.66</v>
      </c>
      <c r="G88" s="40"/>
      <c r="H88" s="38">
        <f t="shared" si="11"/>
        <v>0</v>
      </c>
      <c r="I88" s="41" t="s">
        <v>150</v>
      </c>
      <c r="J88" s="41">
        <v>0</v>
      </c>
      <c r="K88" s="41"/>
      <c r="L88" s="41">
        <v>556716.57999999996</v>
      </c>
      <c r="M88" s="41"/>
      <c r="N88" s="41">
        <v>556716.57999999996</v>
      </c>
      <c r="O88" s="41"/>
      <c r="Q88" s="50" t="s">
        <v>30</v>
      </c>
      <c r="R88" s="40">
        <v>556716.57999999996</v>
      </c>
      <c r="T88" s="40">
        <v>586626.07999999996</v>
      </c>
      <c r="V88" s="40">
        <v>1143342.6599999999</v>
      </c>
      <c r="X88" s="38">
        <f t="shared" si="12"/>
        <v>0</v>
      </c>
      <c r="Y88" s="7" t="s">
        <v>30</v>
      </c>
      <c r="Z88" s="8">
        <v>1143342.6599999999</v>
      </c>
      <c r="AB88" s="8">
        <v>555894</v>
      </c>
      <c r="AD88" s="8">
        <v>1699236.66</v>
      </c>
      <c r="AF88" s="38">
        <f t="shared" si="13"/>
        <v>0</v>
      </c>
      <c r="AG88" s="7" t="s">
        <v>151</v>
      </c>
      <c r="AH88" s="8">
        <v>1699236.66</v>
      </c>
      <c r="AJ88" s="8">
        <v>543566.80000000005</v>
      </c>
      <c r="AL88" s="8">
        <v>2242803.46</v>
      </c>
      <c r="AN88" s="38">
        <f t="shared" si="14"/>
        <v>0</v>
      </c>
      <c r="AO88" s="7" t="s">
        <v>150</v>
      </c>
      <c r="AP88" s="8">
        <v>2242803.46</v>
      </c>
      <c r="AR88" s="8">
        <v>529830.24</v>
      </c>
      <c r="AT88" s="8">
        <v>2772633.7</v>
      </c>
      <c r="AV88" s="38">
        <f t="shared" si="15"/>
        <v>0</v>
      </c>
      <c r="AW88" s="40" t="s">
        <v>174</v>
      </c>
      <c r="AX88" s="40">
        <v>5732726.1600000001</v>
      </c>
      <c r="AZ88" s="40">
        <v>0</v>
      </c>
      <c r="BB88" s="40">
        <v>5732726.1600000001</v>
      </c>
      <c r="BD88" s="40" t="s">
        <v>225</v>
      </c>
      <c r="BE88" s="40">
        <v>0</v>
      </c>
      <c r="BG88" s="40">
        <v>266975293.37</v>
      </c>
      <c r="BI88" s="40">
        <v>266975293.37</v>
      </c>
    </row>
    <row r="89" spans="1:62" ht="22.5" x14ac:dyDescent="0.2">
      <c r="A89" s="41" t="s">
        <v>31</v>
      </c>
      <c r="B89" s="43">
        <v>0</v>
      </c>
      <c r="D89" s="43">
        <v>1298702.69</v>
      </c>
      <c r="F89" s="43">
        <v>1298702.69</v>
      </c>
      <c r="G89" s="40"/>
      <c r="H89" s="38">
        <f t="shared" si="11"/>
        <v>0</v>
      </c>
      <c r="I89" s="41" t="s">
        <v>152</v>
      </c>
      <c r="J89" s="41">
        <v>0</v>
      </c>
      <c r="K89" s="41"/>
      <c r="L89" s="41">
        <v>241460.33</v>
      </c>
      <c r="M89" s="41"/>
      <c r="N89" s="41">
        <v>241460.33</v>
      </c>
      <c r="O89" s="41"/>
      <c r="Q89" s="50" t="s">
        <v>31</v>
      </c>
      <c r="R89" s="40">
        <v>241460.33</v>
      </c>
      <c r="T89" s="40">
        <v>498157.73</v>
      </c>
      <c r="V89" s="40">
        <v>739618.06</v>
      </c>
      <c r="X89" s="38">
        <f t="shared" si="12"/>
        <v>0</v>
      </c>
      <c r="Y89" s="7" t="s">
        <v>31</v>
      </c>
      <c r="Z89" s="8">
        <v>739618.06</v>
      </c>
      <c r="AB89" s="8">
        <v>559084.63</v>
      </c>
      <c r="AD89" s="8">
        <v>1298702.69</v>
      </c>
      <c r="AF89" s="38">
        <f t="shared" si="13"/>
        <v>0</v>
      </c>
      <c r="AG89" s="7" t="s">
        <v>31</v>
      </c>
      <c r="AH89" s="8">
        <v>1298702.69</v>
      </c>
      <c r="AJ89" s="8">
        <v>490738.94</v>
      </c>
      <c r="AL89" s="8">
        <v>1789441.63</v>
      </c>
      <c r="AN89" s="38">
        <f t="shared" si="14"/>
        <v>0</v>
      </c>
      <c r="AO89" s="7" t="s">
        <v>152</v>
      </c>
      <c r="AP89" s="8">
        <v>1789441.63</v>
      </c>
      <c r="AR89" s="8">
        <v>434900.89</v>
      </c>
      <c r="AT89" s="8">
        <v>2224342.52</v>
      </c>
      <c r="AV89" s="38">
        <f t="shared" si="15"/>
        <v>0</v>
      </c>
      <c r="AW89" s="40" t="s">
        <v>176</v>
      </c>
      <c r="AY89" s="40">
        <v>5732726.1600000001</v>
      </c>
      <c r="BA89" s="40">
        <v>0</v>
      </c>
      <c r="BC89" s="40">
        <v>5732726.1600000001</v>
      </c>
      <c r="BD89" s="40" t="s">
        <v>172</v>
      </c>
      <c r="BE89" s="40">
        <v>7553037.2199999997</v>
      </c>
      <c r="BG89" s="40">
        <v>0</v>
      </c>
      <c r="BI89" s="40">
        <v>7553037.2199999997</v>
      </c>
    </row>
    <row r="90" spans="1:62" x14ac:dyDescent="0.2">
      <c r="A90" s="41" t="s">
        <v>32</v>
      </c>
      <c r="B90" s="43">
        <v>0</v>
      </c>
      <c r="D90" s="43">
        <v>465645.09</v>
      </c>
      <c r="F90" s="43">
        <v>465645.09</v>
      </c>
      <c r="G90" s="40"/>
      <c r="H90" s="38">
        <f t="shared" si="11"/>
        <v>0</v>
      </c>
      <c r="I90" s="42" t="s">
        <v>32</v>
      </c>
      <c r="J90" s="42">
        <v>0</v>
      </c>
      <c r="K90" s="42"/>
      <c r="L90" s="42">
        <v>77617.59</v>
      </c>
      <c r="M90" s="42"/>
      <c r="N90" s="42">
        <v>77617.59</v>
      </c>
      <c r="O90" s="42"/>
      <c r="Q90" s="50" t="s">
        <v>153</v>
      </c>
      <c r="R90" s="40">
        <v>77617.59</v>
      </c>
      <c r="T90" s="40">
        <v>133644.76</v>
      </c>
      <c r="V90" s="40">
        <v>211262.35</v>
      </c>
      <c r="X90" s="38">
        <f t="shared" si="12"/>
        <v>0</v>
      </c>
      <c r="Y90" s="9" t="s">
        <v>153</v>
      </c>
      <c r="Z90" s="8">
        <v>211262.35</v>
      </c>
      <c r="AB90" s="8">
        <v>254382.74</v>
      </c>
      <c r="AD90" s="8">
        <v>465645.09</v>
      </c>
      <c r="AF90" s="38">
        <f t="shared" si="13"/>
        <v>0</v>
      </c>
      <c r="AG90" s="9" t="s">
        <v>32</v>
      </c>
      <c r="AH90" s="8">
        <v>465645.09</v>
      </c>
      <c r="AJ90" s="8">
        <v>241956.59</v>
      </c>
      <c r="AL90" s="8">
        <v>707601.68</v>
      </c>
      <c r="AN90" s="38">
        <f t="shared" si="14"/>
        <v>0</v>
      </c>
      <c r="AO90" s="9" t="s">
        <v>32</v>
      </c>
      <c r="AP90" s="8">
        <v>707601.68</v>
      </c>
      <c r="AR90" s="8">
        <v>228929.85</v>
      </c>
      <c r="AT90" s="8">
        <v>936531.53</v>
      </c>
      <c r="AV90" s="38">
        <f t="shared" si="15"/>
        <v>0</v>
      </c>
      <c r="AW90" s="40" t="s">
        <v>177</v>
      </c>
      <c r="AX90" s="40">
        <v>619425</v>
      </c>
      <c r="AZ90" s="40">
        <v>0</v>
      </c>
      <c r="BB90" s="40">
        <v>619425</v>
      </c>
      <c r="BD90" s="40" t="s">
        <v>173</v>
      </c>
      <c r="BF90" s="40">
        <v>7553037.2199999997</v>
      </c>
      <c r="BH90" s="40">
        <v>0</v>
      </c>
      <c r="BJ90" s="40">
        <v>7553037.2199999997</v>
      </c>
    </row>
    <row r="91" spans="1:62" ht="22.5" x14ac:dyDescent="0.2">
      <c r="A91" s="41" t="s">
        <v>33</v>
      </c>
      <c r="B91" s="43">
        <v>0</v>
      </c>
      <c r="D91" s="43">
        <v>1360663.82</v>
      </c>
      <c r="F91" s="43">
        <v>1360663.82</v>
      </c>
      <c r="H91" s="38">
        <f t="shared" si="11"/>
        <v>0</v>
      </c>
      <c r="I91" s="41" t="s">
        <v>154</v>
      </c>
      <c r="J91" s="41">
        <v>0</v>
      </c>
      <c r="K91" s="41"/>
      <c r="L91" s="41">
        <v>77425.14</v>
      </c>
      <c r="M91" s="41"/>
      <c r="N91" s="41">
        <v>77425.14</v>
      </c>
      <c r="O91" s="41"/>
      <c r="Q91" s="50" t="s">
        <v>33</v>
      </c>
      <c r="R91" s="40">
        <v>77425.14</v>
      </c>
      <c r="T91" s="40">
        <v>502421.09</v>
      </c>
      <c r="V91" s="40">
        <v>579846.23</v>
      </c>
      <c r="X91" s="38">
        <f t="shared" si="12"/>
        <v>0</v>
      </c>
      <c r="Y91" s="7" t="s">
        <v>33</v>
      </c>
      <c r="Z91" s="8">
        <v>579846.23</v>
      </c>
      <c r="AB91" s="8">
        <v>780817.59</v>
      </c>
      <c r="AD91" s="8">
        <v>1360663.82</v>
      </c>
      <c r="AF91" s="38">
        <f t="shared" si="13"/>
        <v>0</v>
      </c>
      <c r="AG91" s="7" t="s">
        <v>155</v>
      </c>
      <c r="AH91" s="8">
        <v>1360663.82</v>
      </c>
      <c r="AJ91" s="8">
        <v>703938.4</v>
      </c>
      <c r="AL91" s="8">
        <v>2064602.22</v>
      </c>
      <c r="AN91" s="38">
        <f t="shared" si="14"/>
        <v>0</v>
      </c>
      <c r="AO91" s="7" t="s">
        <v>154</v>
      </c>
      <c r="AP91" s="8">
        <v>2064602.22</v>
      </c>
      <c r="AR91" s="8">
        <v>457377.39</v>
      </c>
      <c r="AT91" s="8">
        <v>2521979.61</v>
      </c>
      <c r="AV91" s="38">
        <f t="shared" si="15"/>
        <v>0</v>
      </c>
      <c r="AW91" s="40" t="s">
        <v>178</v>
      </c>
      <c r="AY91" s="40">
        <v>619425</v>
      </c>
      <c r="BA91" s="40">
        <v>0</v>
      </c>
      <c r="BC91" s="40">
        <v>619425</v>
      </c>
      <c r="BD91" s="40" t="s">
        <v>174</v>
      </c>
      <c r="BE91" s="40">
        <v>5732726.1600000001</v>
      </c>
      <c r="BG91" s="40">
        <v>0</v>
      </c>
      <c r="BI91" s="40">
        <v>5732726.1600000001</v>
      </c>
    </row>
    <row r="92" spans="1:62" ht="22.5" x14ac:dyDescent="0.2">
      <c r="A92" s="41" t="s">
        <v>34</v>
      </c>
      <c r="B92" s="43">
        <v>0</v>
      </c>
      <c r="D92" s="43">
        <v>264932.59999999998</v>
      </c>
      <c r="F92" s="43">
        <v>264932.59999999998</v>
      </c>
      <c r="G92" s="40"/>
      <c r="H92" s="38">
        <f t="shared" si="11"/>
        <v>0</v>
      </c>
      <c r="I92" s="41" t="s">
        <v>34</v>
      </c>
      <c r="J92" s="41">
        <v>0</v>
      </c>
      <c r="K92" s="41"/>
      <c r="L92" s="41">
        <v>888.01</v>
      </c>
      <c r="M92" s="41"/>
      <c r="N92" s="41">
        <v>888.01</v>
      </c>
      <c r="O92" s="41"/>
      <c r="Q92" s="50" t="s">
        <v>156</v>
      </c>
      <c r="R92" s="40">
        <v>888.01</v>
      </c>
      <c r="T92" s="40">
        <v>24490.83</v>
      </c>
      <c r="V92" s="40">
        <v>25378.84</v>
      </c>
      <c r="X92" s="38">
        <f t="shared" si="12"/>
        <v>0</v>
      </c>
      <c r="Y92" s="7" t="s">
        <v>156</v>
      </c>
      <c r="Z92" s="8">
        <v>25378.84</v>
      </c>
      <c r="AB92" s="8">
        <v>239553.76</v>
      </c>
      <c r="AD92" s="8">
        <v>264932.59999999998</v>
      </c>
      <c r="AF92" s="38">
        <f t="shared" si="13"/>
        <v>0</v>
      </c>
      <c r="AG92" s="7" t="s">
        <v>34</v>
      </c>
      <c r="AH92" s="8">
        <v>264932.59999999998</v>
      </c>
      <c r="AJ92" s="8">
        <v>106787.97</v>
      </c>
      <c r="AL92" s="8">
        <v>371720.57</v>
      </c>
      <c r="AN92" s="38">
        <f t="shared" si="14"/>
        <v>0</v>
      </c>
      <c r="AO92" s="7" t="s">
        <v>34</v>
      </c>
      <c r="AP92" s="8">
        <v>371720.57</v>
      </c>
      <c r="AR92" s="8">
        <v>134045.45000000001</v>
      </c>
      <c r="AT92" s="8">
        <v>505766.02</v>
      </c>
      <c r="AV92" s="38">
        <f t="shared" si="15"/>
        <v>0</v>
      </c>
      <c r="AW92" s="40" t="s">
        <v>179</v>
      </c>
      <c r="AX92" s="40">
        <v>654524259.76999998</v>
      </c>
      <c r="AZ92" s="40">
        <v>0</v>
      </c>
      <c r="BB92" s="40">
        <v>654524259.76999998</v>
      </c>
      <c r="BD92" s="40" t="s">
        <v>176</v>
      </c>
      <c r="BF92" s="40">
        <v>5732726.1600000001</v>
      </c>
      <c r="BH92" s="40">
        <v>0</v>
      </c>
      <c r="BJ92" s="40">
        <v>5732726.1600000001</v>
      </c>
    </row>
    <row r="93" spans="1:62" x14ac:dyDescent="0.2">
      <c r="A93" s="41" t="s">
        <v>35</v>
      </c>
      <c r="B93" s="43">
        <v>0</v>
      </c>
      <c r="D93" s="43">
        <v>22052222.600000001</v>
      </c>
      <c r="F93" s="43">
        <v>22052222.600000001</v>
      </c>
      <c r="G93" s="40"/>
      <c r="H93" s="38">
        <f t="shared" si="11"/>
        <v>0</v>
      </c>
      <c r="I93" s="41" t="s">
        <v>157</v>
      </c>
      <c r="J93" s="41">
        <v>0</v>
      </c>
      <c r="K93" s="41"/>
      <c r="L93" s="41">
        <v>8519221.0700000003</v>
      </c>
      <c r="M93" s="41"/>
      <c r="N93" s="41">
        <v>8519221.0700000003</v>
      </c>
      <c r="O93" s="41"/>
      <c r="Q93" s="50" t="s">
        <v>35</v>
      </c>
      <c r="R93" s="40">
        <v>8519221.0700000003</v>
      </c>
      <c r="T93" s="40">
        <v>6113817.6299999999</v>
      </c>
      <c r="V93" s="40">
        <v>14633038.699999999</v>
      </c>
      <c r="X93" s="38">
        <f t="shared" si="12"/>
        <v>0</v>
      </c>
      <c r="Y93" s="7" t="s">
        <v>35</v>
      </c>
      <c r="Z93" s="8">
        <v>14633038.699999999</v>
      </c>
      <c r="AB93" s="8">
        <v>7419183.9000000004</v>
      </c>
      <c r="AD93" s="8">
        <v>22052222.600000001</v>
      </c>
      <c r="AF93" s="38">
        <f t="shared" si="13"/>
        <v>0</v>
      </c>
      <c r="AG93" s="7" t="s">
        <v>157</v>
      </c>
      <c r="AH93" s="8">
        <v>22052222.600000001</v>
      </c>
      <c r="AJ93" s="8">
        <v>4783376.9000000004</v>
      </c>
      <c r="AL93" s="8">
        <v>26835599.5</v>
      </c>
      <c r="AN93" s="38">
        <f t="shared" si="14"/>
        <v>0</v>
      </c>
      <c r="AO93" s="7" t="s">
        <v>157</v>
      </c>
      <c r="AP93" s="8">
        <v>26835599.5</v>
      </c>
      <c r="AR93" s="8">
        <v>9188851.5299999993</v>
      </c>
      <c r="AT93" s="8">
        <v>36024451.030000001</v>
      </c>
      <c r="AV93" s="38">
        <f t="shared" si="15"/>
        <v>0</v>
      </c>
      <c r="AW93" s="40" t="s">
        <v>180</v>
      </c>
      <c r="AY93" s="40">
        <v>654524259.76999998</v>
      </c>
      <c r="BA93" s="40">
        <v>0</v>
      </c>
      <c r="BC93" s="40">
        <v>654524259.76999998</v>
      </c>
      <c r="BD93" s="40" t="s">
        <v>177</v>
      </c>
      <c r="BE93" s="40">
        <v>619425</v>
      </c>
      <c r="BG93" s="40">
        <v>0</v>
      </c>
      <c r="BI93" s="40">
        <v>619425</v>
      </c>
    </row>
    <row r="94" spans="1:62" x14ac:dyDescent="0.2">
      <c r="A94" s="41"/>
      <c r="B94" s="43"/>
      <c r="D94" s="43"/>
      <c r="F94" s="43"/>
      <c r="G94" s="40"/>
      <c r="H94" s="38">
        <f t="shared" si="11"/>
        <v>0</v>
      </c>
      <c r="I94" s="41"/>
      <c r="J94" s="41"/>
      <c r="K94" s="41"/>
      <c r="L94" s="41"/>
      <c r="M94" s="41"/>
      <c r="N94" s="41"/>
      <c r="O94" s="41"/>
      <c r="Q94" s="50"/>
      <c r="X94" s="38">
        <f t="shared" si="12"/>
        <v>0</v>
      </c>
      <c r="Y94" s="7"/>
      <c r="Z94" s="8"/>
      <c r="AB94" s="8"/>
      <c r="AD94" s="8"/>
      <c r="AF94" s="38">
        <f t="shared" si="13"/>
        <v>0</v>
      </c>
      <c r="AG94" s="7"/>
      <c r="AH94" s="8"/>
      <c r="AJ94" s="8"/>
      <c r="AL94" s="8"/>
      <c r="AN94" s="38">
        <f t="shared" si="14"/>
        <v>0</v>
      </c>
      <c r="AO94" s="7"/>
      <c r="AP94" s="8"/>
      <c r="AR94" s="8"/>
      <c r="AT94" s="8"/>
      <c r="AV94" s="38">
        <f t="shared" si="15"/>
        <v>0</v>
      </c>
      <c r="AW94" s="40" t="s">
        <v>181</v>
      </c>
      <c r="AX94" s="40">
        <v>450000</v>
      </c>
      <c r="AZ94" s="40">
        <v>0</v>
      </c>
      <c r="BB94" s="40">
        <v>450000</v>
      </c>
      <c r="BD94" s="40" t="s">
        <v>178</v>
      </c>
      <c r="BF94" s="40">
        <v>619425</v>
      </c>
      <c r="BH94" s="40">
        <v>0</v>
      </c>
      <c r="BJ94" s="40">
        <v>619425</v>
      </c>
    </row>
    <row r="95" spans="1:62" x14ac:dyDescent="0.2">
      <c r="A95" s="41"/>
      <c r="B95" s="43"/>
      <c r="D95" s="43"/>
      <c r="F95" s="43"/>
      <c r="G95" s="40"/>
      <c r="H95" s="38">
        <f t="shared" si="11"/>
        <v>0</v>
      </c>
      <c r="I95" s="41"/>
      <c r="J95" s="41"/>
      <c r="K95" s="41"/>
      <c r="L95" s="41"/>
      <c r="M95" s="41"/>
      <c r="N95" s="41"/>
      <c r="O95" s="41"/>
      <c r="Q95" s="50"/>
      <c r="X95" s="38">
        <f t="shared" si="12"/>
        <v>0</v>
      </c>
      <c r="Y95" s="7"/>
      <c r="Z95" s="8"/>
      <c r="AB95" s="8"/>
      <c r="AD95" s="8"/>
      <c r="AF95" s="38">
        <f t="shared" si="13"/>
        <v>0</v>
      </c>
      <c r="AG95" s="7"/>
      <c r="AH95" s="8"/>
      <c r="AJ95" s="8"/>
      <c r="AL95" s="8"/>
      <c r="AN95" s="38">
        <f t="shared" si="14"/>
        <v>0</v>
      </c>
      <c r="AO95" s="7"/>
      <c r="AP95" s="8"/>
      <c r="AR95" s="8"/>
      <c r="AT95" s="8"/>
      <c r="AV95" s="38">
        <f t="shared" si="15"/>
        <v>0</v>
      </c>
      <c r="AW95" s="40" t="s">
        <v>182</v>
      </c>
      <c r="AY95" s="40">
        <v>450000</v>
      </c>
      <c r="BA95" s="40">
        <v>0</v>
      </c>
      <c r="BC95" s="40">
        <v>450000</v>
      </c>
      <c r="BD95" s="40" t="s">
        <v>179</v>
      </c>
      <c r="BE95" s="40">
        <v>654524259.76999998</v>
      </c>
      <c r="BG95" s="40">
        <v>0</v>
      </c>
      <c r="BI95" s="40">
        <v>654524259.76999998</v>
      </c>
    </row>
    <row r="96" spans="1:62" ht="22.5" x14ac:dyDescent="0.2">
      <c r="A96" s="41" t="s">
        <v>38</v>
      </c>
      <c r="B96" s="43">
        <v>0</v>
      </c>
      <c r="D96" s="43">
        <v>67246.34</v>
      </c>
      <c r="F96" s="43">
        <v>67246.34</v>
      </c>
      <c r="G96" s="40"/>
      <c r="H96" s="38">
        <f t="shared" si="11"/>
        <v>0</v>
      </c>
      <c r="I96" s="41" t="s">
        <v>38</v>
      </c>
      <c r="J96" s="41">
        <v>0</v>
      </c>
      <c r="K96" s="41"/>
      <c r="L96" s="41">
        <v>7860.12</v>
      </c>
      <c r="M96" s="41"/>
      <c r="N96" s="41">
        <v>7860.12</v>
      </c>
      <c r="O96" s="41"/>
      <c r="Q96" s="50" t="s">
        <v>38</v>
      </c>
      <c r="R96" s="40">
        <v>7860.12</v>
      </c>
      <c r="T96" s="40">
        <v>38783.58</v>
      </c>
      <c r="V96" s="40">
        <v>46643.7</v>
      </c>
      <c r="X96" s="38">
        <f t="shared" si="12"/>
        <v>0</v>
      </c>
      <c r="Y96" s="9" t="s">
        <v>38</v>
      </c>
      <c r="Z96" s="8">
        <v>46643.7</v>
      </c>
      <c r="AB96" s="8">
        <v>20602.64</v>
      </c>
      <c r="AD96" s="8">
        <v>67246.34</v>
      </c>
      <c r="AF96" s="38">
        <f t="shared" si="13"/>
        <v>0</v>
      </c>
      <c r="AG96" s="7" t="s">
        <v>158</v>
      </c>
      <c r="AH96" s="8">
        <v>67246.34</v>
      </c>
      <c r="AJ96" s="8">
        <v>49980.92</v>
      </c>
      <c r="AL96" s="8">
        <v>117227.26</v>
      </c>
      <c r="AN96" s="38">
        <f t="shared" si="14"/>
        <v>0</v>
      </c>
      <c r="AO96" s="7" t="s">
        <v>38</v>
      </c>
      <c r="AP96" s="8">
        <v>117227.26</v>
      </c>
      <c r="AR96" s="8">
        <v>44360.02</v>
      </c>
      <c r="AT96" s="8">
        <v>161587.28</v>
      </c>
      <c r="AV96" s="38">
        <f t="shared" si="15"/>
        <v>0</v>
      </c>
      <c r="AW96" s="40" t="s">
        <v>183</v>
      </c>
      <c r="AX96" s="40">
        <v>15659482.789999999</v>
      </c>
      <c r="AZ96" s="40">
        <v>0</v>
      </c>
      <c r="BA96" s="40">
        <v>11700</v>
      </c>
      <c r="BB96" s="40">
        <v>15647782.789999999</v>
      </c>
      <c r="BD96" s="40" t="s">
        <v>180</v>
      </c>
      <c r="BF96" s="40">
        <v>654524259.76999998</v>
      </c>
      <c r="BH96" s="40">
        <v>0</v>
      </c>
      <c r="BJ96" s="40">
        <v>654524259.76999998</v>
      </c>
    </row>
    <row r="97" spans="1:62" x14ac:dyDescent="0.2">
      <c r="A97" s="41" t="s">
        <v>39</v>
      </c>
      <c r="B97" s="43">
        <v>0</v>
      </c>
      <c r="D97" s="43">
        <v>12793310.08</v>
      </c>
      <c r="F97" s="43">
        <v>12793310.08</v>
      </c>
      <c r="G97" s="40"/>
      <c r="H97" s="38">
        <f t="shared" si="11"/>
        <v>0</v>
      </c>
      <c r="I97" s="42" t="s">
        <v>39</v>
      </c>
      <c r="J97" s="42">
        <v>0</v>
      </c>
      <c r="K97" s="42"/>
      <c r="L97" s="42">
        <v>4132713.99</v>
      </c>
      <c r="M97" s="42"/>
      <c r="N97" s="42">
        <v>4132713.99</v>
      </c>
      <c r="O97" s="42"/>
      <c r="Q97" s="50" t="s">
        <v>39</v>
      </c>
      <c r="R97" s="40">
        <v>4132713.99</v>
      </c>
      <c r="T97" s="40">
        <v>4088023.91</v>
      </c>
      <c r="V97" s="40">
        <v>8220737.9000000004</v>
      </c>
      <c r="X97" s="38">
        <f t="shared" si="12"/>
        <v>0</v>
      </c>
      <c r="Y97" s="7" t="s">
        <v>39</v>
      </c>
      <c r="Z97" s="8">
        <v>8220737.9000000004</v>
      </c>
      <c r="AB97" s="8">
        <v>4572572.18</v>
      </c>
      <c r="AD97" s="8">
        <v>12793310.08</v>
      </c>
      <c r="AF97" s="38">
        <f t="shared" si="13"/>
        <v>0</v>
      </c>
      <c r="AG97" s="9" t="s">
        <v>39</v>
      </c>
      <c r="AH97" s="8">
        <v>12793310.08</v>
      </c>
      <c r="AJ97" s="8">
        <v>6468217.4100000001</v>
      </c>
      <c r="AL97" s="8">
        <v>19261527.489999998</v>
      </c>
      <c r="AN97" s="38">
        <f t="shared" si="14"/>
        <v>0</v>
      </c>
      <c r="AO97" s="9" t="s">
        <v>39</v>
      </c>
      <c r="AP97" s="8">
        <v>19261527.489999998</v>
      </c>
      <c r="AR97" s="8">
        <v>4371781.45</v>
      </c>
      <c r="AT97" s="8">
        <v>23633308.940000001</v>
      </c>
      <c r="AV97" s="38">
        <f t="shared" si="15"/>
        <v>0</v>
      </c>
      <c r="AW97" s="40" t="s">
        <v>184</v>
      </c>
      <c r="AY97" s="40">
        <v>15659482.789999999</v>
      </c>
      <c r="AZ97" s="40">
        <v>11700</v>
      </c>
      <c r="BA97" s="40">
        <v>0</v>
      </c>
      <c r="BC97" s="40">
        <v>15647782.789999999</v>
      </c>
      <c r="BD97" s="40" t="s">
        <v>181</v>
      </c>
      <c r="BE97" s="40">
        <v>450000</v>
      </c>
      <c r="BG97" s="40">
        <v>0</v>
      </c>
      <c r="BI97" s="40">
        <v>450000</v>
      </c>
    </row>
    <row r="98" spans="1:62" x14ac:dyDescent="0.2">
      <c r="A98" s="41" t="s">
        <v>40</v>
      </c>
      <c r="B98" s="43">
        <v>0</v>
      </c>
      <c r="D98" s="43">
        <v>10506533.6</v>
      </c>
      <c r="F98" s="43">
        <v>10506533.6</v>
      </c>
      <c r="G98" s="40"/>
      <c r="H98" s="38">
        <f t="shared" si="11"/>
        <v>0</v>
      </c>
      <c r="I98" s="41" t="s">
        <v>159</v>
      </c>
      <c r="J98" s="41">
        <v>0</v>
      </c>
      <c r="K98" s="41"/>
      <c r="L98" s="41">
        <v>1624900.38</v>
      </c>
      <c r="M98" s="41"/>
      <c r="N98" s="41">
        <v>1624900.38</v>
      </c>
      <c r="O98" s="41"/>
      <c r="Q98" s="50" t="s">
        <v>40</v>
      </c>
      <c r="R98" s="40">
        <v>1624900.38</v>
      </c>
      <c r="T98" s="40">
        <v>1644185.77</v>
      </c>
      <c r="V98" s="40">
        <v>3269086.15</v>
      </c>
      <c r="X98" s="38">
        <f t="shared" si="12"/>
        <v>0</v>
      </c>
      <c r="Y98" s="7" t="s">
        <v>40</v>
      </c>
      <c r="Z98" s="8">
        <v>3269086.15</v>
      </c>
      <c r="AB98" s="8">
        <v>7237447.4500000002</v>
      </c>
      <c r="AD98" s="8">
        <v>10506533.6</v>
      </c>
      <c r="AF98" s="38">
        <f t="shared" si="13"/>
        <v>0</v>
      </c>
      <c r="AG98" s="7" t="s">
        <v>159</v>
      </c>
      <c r="AH98" s="8">
        <v>10506533.6</v>
      </c>
      <c r="AJ98" s="8">
        <v>1604594.72</v>
      </c>
      <c r="AL98" s="8">
        <v>12111128.32</v>
      </c>
      <c r="AN98" s="38">
        <f t="shared" si="14"/>
        <v>0</v>
      </c>
      <c r="AO98" s="7" t="s">
        <v>159</v>
      </c>
      <c r="AP98" s="8">
        <v>12111128.32</v>
      </c>
      <c r="AR98" s="8">
        <v>5273230.3499999996</v>
      </c>
      <c r="AT98" s="8">
        <v>17384358.670000002</v>
      </c>
      <c r="AV98" s="38">
        <f t="shared" si="15"/>
        <v>0</v>
      </c>
      <c r="AW98" s="40" t="s">
        <v>185</v>
      </c>
      <c r="AX98" s="40">
        <v>1066932861.7</v>
      </c>
      <c r="AZ98" s="40">
        <v>0</v>
      </c>
      <c r="BB98" s="40">
        <v>1066932861.7</v>
      </c>
      <c r="BD98" s="40" t="s">
        <v>182</v>
      </c>
      <c r="BF98" s="40">
        <v>450000</v>
      </c>
      <c r="BH98" s="40">
        <v>0</v>
      </c>
      <c r="BJ98" s="40">
        <v>450000</v>
      </c>
    </row>
    <row r="99" spans="1:62" ht="22.5" x14ac:dyDescent="0.2">
      <c r="A99" s="41" t="s">
        <v>41</v>
      </c>
      <c r="B99" s="43">
        <v>0</v>
      </c>
      <c r="D99" s="43">
        <v>10127643.17</v>
      </c>
      <c r="F99" s="43">
        <v>10127643.17</v>
      </c>
      <c r="G99" s="40"/>
      <c r="H99" s="38">
        <f t="shared" si="11"/>
        <v>0</v>
      </c>
      <c r="I99" s="41" t="s">
        <v>41</v>
      </c>
      <c r="J99" s="41">
        <v>0</v>
      </c>
      <c r="K99" s="41"/>
      <c r="L99" s="41">
        <v>1411304.81</v>
      </c>
      <c r="M99" s="41"/>
      <c r="N99" s="41">
        <v>1411304.81</v>
      </c>
      <c r="O99" s="41"/>
      <c r="Q99" s="50" t="s">
        <v>160</v>
      </c>
      <c r="R99" s="40">
        <v>1411304.81</v>
      </c>
      <c r="T99" s="40">
        <v>4736691.51</v>
      </c>
      <c r="V99" s="40">
        <v>6147996.3200000003</v>
      </c>
      <c r="X99" s="38">
        <f t="shared" si="12"/>
        <v>0</v>
      </c>
      <c r="Y99" s="7" t="s">
        <v>160</v>
      </c>
      <c r="Z99" s="8">
        <v>6147996.3200000003</v>
      </c>
      <c r="AB99" s="8">
        <v>3979646.85</v>
      </c>
      <c r="AD99" s="8">
        <v>10127643.17</v>
      </c>
      <c r="AF99" s="38">
        <f t="shared" si="13"/>
        <v>0</v>
      </c>
      <c r="AG99" s="7" t="s">
        <v>41</v>
      </c>
      <c r="AH99" s="8">
        <v>10127643.17</v>
      </c>
      <c r="AJ99" s="8">
        <v>2513842.42</v>
      </c>
      <c r="AL99" s="8">
        <v>12641485.59</v>
      </c>
      <c r="AN99" s="38">
        <f t="shared" si="14"/>
        <v>0</v>
      </c>
      <c r="AO99" s="7" t="s">
        <v>41</v>
      </c>
      <c r="AP99" s="8">
        <v>12641485.59</v>
      </c>
      <c r="AR99" s="8">
        <v>4352137.7300000004</v>
      </c>
      <c r="AT99" s="8">
        <v>16993623.32</v>
      </c>
      <c r="AV99" s="38">
        <f t="shared" si="15"/>
        <v>0</v>
      </c>
      <c r="AW99" s="40" t="s">
        <v>186</v>
      </c>
      <c r="AY99" s="40">
        <v>442952917.07999998</v>
      </c>
      <c r="AZ99" s="40">
        <v>296613939</v>
      </c>
      <c r="BA99" s="40">
        <v>53366624.780000001</v>
      </c>
      <c r="BC99" s="40">
        <v>199705602.86000001</v>
      </c>
      <c r="BD99" s="40" t="s">
        <v>183</v>
      </c>
      <c r="BE99" s="40">
        <v>15647782.789999999</v>
      </c>
      <c r="BG99" s="40">
        <v>36500</v>
      </c>
      <c r="BH99" s="40">
        <v>9200</v>
      </c>
      <c r="BI99" s="40">
        <v>15675082.789999999</v>
      </c>
    </row>
    <row r="100" spans="1:62" ht="22.5" x14ac:dyDescent="0.2">
      <c r="A100" s="41" t="s">
        <v>161</v>
      </c>
      <c r="B100" s="43">
        <v>0</v>
      </c>
      <c r="D100" s="43">
        <v>4263764.8899999997</v>
      </c>
      <c r="F100" s="43">
        <v>4263764.8899999997</v>
      </c>
      <c r="G100" s="40"/>
      <c r="H100" s="38">
        <f t="shared" si="11"/>
        <v>0</v>
      </c>
      <c r="I100" s="41" t="s">
        <v>42</v>
      </c>
      <c r="J100" s="41">
        <v>0</v>
      </c>
      <c r="K100" s="41"/>
      <c r="L100" s="41">
        <v>480158.92</v>
      </c>
      <c r="M100" s="41"/>
      <c r="N100" s="41">
        <v>480158.92</v>
      </c>
      <c r="O100" s="41"/>
      <c r="Q100" s="50" t="s">
        <v>161</v>
      </c>
      <c r="R100" s="40">
        <v>480158.92</v>
      </c>
      <c r="T100" s="40">
        <v>487052.94</v>
      </c>
      <c r="V100" s="40">
        <v>967211.86</v>
      </c>
      <c r="X100" s="38">
        <f t="shared" si="12"/>
        <v>0</v>
      </c>
      <c r="Y100" s="7" t="s">
        <v>161</v>
      </c>
      <c r="Z100" s="8">
        <v>967211.86</v>
      </c>
      <c r="AB100" s="8">
        <v>3296553.03</v>
      </c>
      <c r="AD100" s="8">
        <v>4263764.8899999997</v>
      </c>
      <c r="AF100" s="38">
        <f t="shared" si="13"/>
        <v>0</v>
      </c>
      <c r="AG100" s="7" t="s">
        <v>42</v>
      </c>
      <c r="AH100" s="8">
        <v>4263764.8899999997</v>
      </c>
      <c r="AJ100" s="8">
        <v>338124.62</v>
      </c>
      <c r="AL100" s="8">
        <v>4601889.51</v>
      </c>
      <c r="AN100" s="38">
        <f t="shared" si="14"/>
        <v>0</v>
      </c>
      <c r="AO100" s="7" t="s">
        <v>42</v>
      </c>
      <c r="AP100" s="8">
        <v>4601889.51</v>
      </c>
      <c r="AR100" s="8">
        <v>454068.52</v>
      </c>
      <c r="AT100" s="8">
        <v>5055958.03</v>
      </c>
      <c r="AV100" s="38">
        <f t="shared" si="15"/>
        <v>0</v>
      </c>
      <c r="AW100" s="40" t="s">
        <v>187</v>
      </c>
      <c r="AX100" s="40">
        <v>35381629.149999999</v>
      </c>
      <c r="AZ100" s="40">
        <v>53366624.780000001</v>
      </c>
      <c r="BB100" s="40">
        <v>88748253.930000007</v>
      </c>
      <c r="BD100" s="40" t="s">
        <v>184</v>
      </c>
      <c r="BF100" s="40">
        <v>15647782.789999999</v>
      </c>
      <c r="BG100" s="40">
        <v>9200</v>
      </c>
      <c r="BH100" s="40">
        <v>36500</v>
      </c>
      <c r="BJ100" s="40">
        <v>15675082.789999999</v>
      </c>
    </row>
    <row r="101" spans="1:62" ht="22.5" x14ac:dyDescent="0.2">
      <c r="A101" s="41" t="s">
        <v>43</v>
      </c>
      <c r="B101" s="43">
        <v>0</v>
      </c>
      <c r="D101" s="43">
        <v>27243454.260000002</v>
      </c>
      <c r="F101" s="43">
        <v>27243454.260000002</v>
      </c>
      <c r="G101" s="40"/>
      <c r="H101" s="38">
        <f t="shared" si="11"/>
        <v>0</v>
      </c>
      <c r="I101" s="41" t="s">
        <v>43</v>
      </c>
      <c r="J101" s="41">
        <v>0</v>
      </c>
      <c r="K101" s="41"/>
      <c r="L101" s="41">
        <v>7108262.79</v>
      </c>
      <c r="M101" s="41"/>
      <c r="N101" s="41">
        <v>7108262.79</v>
      </c>
      <c r="O101" s="41"/>
      <c r="Q101" s="50" t="s">
        <v>162</v>
      </c>
      <c r="R101" s="40">
        <v>7108262.79</v>
      </c>
      <c r="T101" s="40">
        <v>9626014.5199999996</v>
      </c>
      <c r="V101" s="40">
        <v>16734277.310000001</v>
      </c>
      <c r="X101" s="38">
        <f t="shared" si="12"/>
        <v>0</v>
      </c>
      <c r="Y101" s="9" t="s">
        <v>162</v>
      </c>
      <c r="Z101" s="8">
        <v>16734277.310000001</v>
      </c>
      <c r="AB101" s="8">
        <v>10509176.949999999</v>
      </c>
      <c r="AD101" s="8">
        <v>27243454.260000002</v>
      </c>
      <c r="AF101" s="38">
        <f t="shared" si="13"/>
        <v>0</v>
      </c>
      <c r="AG101" s="7" t="s">
        <v>43</v>
      </c>
      <c r="AH101" s="8">
        <v>27243454.260000002</v>
      </c>
      <c r="AJ101" s="8">
        <v>9057715.9499999993</v>
      </c>
      <c r="AL101" s="8">
        <v>36301170.210000001</v>
      </c>
      <c r="AN101" s="38">
        <f t="shared" si="14"/>
        <v>0</v>
      </c>
      <c r="AO101" s="7" t="s">
        <v>43</v>
      </c>
      <c r="AP101" s="8">
        <v>36301170.210000001</v>
      </c>
      <c r="AR101" s="8">
        <v>10219277.27</v>
      </c>
      <c r="AT101" s="8">
        <v>46520447.479999997</v>
      </c>
      <c r="AV101" s="38">
        <f t="shared" si="15"/>
        <v>0</v>
      </c>
      <c r="AW101" s="40" t="s">
        <v>188</v>
      </c>
      <c r="AY101" s="40">
        <v>0</v>
      </c>
      <c r="AZ101" s="40">
        <v>296613939</v>
      </c>
      <c r="BA101" s="40">
        <v>296613939</v>
      </c>
      <c r="BC101" s="40">
        <v>0</v>
      </c>
      <c r="BD101" s="40" t="s">
        <v>185</v>
      </c>
      <c r="BE101" s="40">
        <v>1066932861.7</v>
      </c>
      <c r="BG101" s="40">
        <v>0</v>
      </c>
      <c r="BI101" s="40">
        <v>1066932861.7</v>
      </c>
    </row>
    <row r="102" spans="1:62" ht="22.5" x14ac:dyDescent="0.2">
      <c r="A102" s="41" t="s">
        <v>44</v>
      </c>
      <c r="B102" s="43">
        <v>0</v>
      </c>
      <c r="D102" s="43">
        <v>1593304.13</v>
      </c>
      <c r="F102" s="43">
        <v>1593304.13</v>
      </c>
      <c r="G102" s="40"/>
      <c r="H102" s="38">
        <f t="shared" si="11"/>
        <v>0</v>
      </c>
      <c r="I102" s="41" t="s">
        <v>163</v>
      </c>
      <c r="J102" s="41">
        <v>0</v>
      </c>
      <c r="K102" s="41"/>
      <c r="L102" s="41">
        <v>188617.73</v>
      </c>
      <c r="M102" s="41"/>
      <c r="N102" s="41">
        <v>188617.73</v>
      </c>
      <c r="O102" s="41"/>
      <c r="Q102" s="50" t="s">
        <v>164</v>
      </c>
      <c r="R102" s="40">
        <v>188617.73</v>
      </c>
      <c r="T102" s="40">
        <v>370552.64</v>
      </c>
      <c r="V102" s="40">
        <v>559170.37</v>
      </c>
      <c r="X102" s="38">
        <f t="shared" si="12"/>
        <v>0</v>
      </c>
      <c r="Y102" s="7" t="s">
        <v>164</v>
      </c>
      <c r="Z102" s="8">
        <v>559170.37</v>
      </c>
      <c r="AB102" s="8">
        <v>1034133.76</v>
      </c>
      <c r="AD102" s="8">
        <v>1593304.13</v>
      </c>
      <c r="AF102" s="38">
        <f t="shared" si="13"/>
        <v>0</v>
      </c>
      <c r="AG102" s="7" t="s">
        <v>44</v>
      </c>
      <c r="AH102" s="8">
        <v>1593304.13</v>
      </c>
      <c r="AJ102" s="8">
        <v>1038412.4</v>
      </c>
      <c r="AL102" s="8">
        <v>2631716.5299999998</v>
      </c>
      <c r="AN102" s="38">
        <f t="shared" si="14"/>
        <v>0</v>
      </c>
      <c r="AO102" s="7" t="s">
        <v>163</v>
      </c>
      <c r="AP102" s="8">
        <v>2631716.5299999998</v>
      </c>
      <c r="AR102" s="8">
        <v>245063.92</v>
      </c>
      <c r="AT102" s="8">
        <v>2876780.45</v>
      </c>
      <c r="AV102" s="38">
        <f t="shared" si="15"/>
        <v>0</v>
      </c>
      <c r="AW102" s="40" t="s">
        <v>189</v>
      </c>
      <c r="AY102" s="40">
        <v>659361573.76999998</v>
      </c>
      <c r="BA102" s="40">
        <v>296613939</v>
      </c>
      <c r="BC102" s="40">
        <v>955975512.76999998</v>
      </c>
      <c r="BD102" s="40" t="s">
        <v>186</v>
      </c>
      <c r="BF102" s="40">
        <v>199705602.86000001</v>
      </c>
      <c r="BG102" s="40">
        <v>269455997.63</v>
      </c>
      <c r="BH102" s="40">
        <v>106171307.2</v>
      </c>
      <c r="BJ102" s="40">
        <v>36420912.43</v>
      </c>
    </row>
    <row r="103" spans="1:62" x14ac:dyDescent="0.2">
      <c r="A103" s="41" t="s">
        <v>45</v>
      </c>
      <c r="B103" s="43">
        <v>0</v>
      </c>
      <c r="D103" s="43">
        <v>687359.01</v>
      </c>
      <c r="F103" s="43">
        <v>687359.01</v>
      </c>
      <c r="G103" s="40"/>
      <c r="H103" s="38">
        <f t="shared" si="11"/>
        <v>0</v>
      </c>
      <c r="I103" s="41" t="s">
        <v>45</v>
      </c>
      <c r="J103" s="41">
        <v>0</v>
      </c>
      <c r="K103" s="41"/>
      <c r="L103" s="41">
        <v>79214.92</v>
      </c>
      <c r="M103" s="41"/>
      <c r="N103" s="41">
        <v>79214.92</v>
      </c>
      <c r="O103" s="41"/>
      <c r="Q103" s="50" t="s">
        <v>45</v>
      </c>
      <c r="R103" s="40">
        <v>79214.92</v>
      </c>
      <c r="T103" s="40">
        <v>259195.6</v>
      </c>
      <c r="V103" s="40">
        <v>338410.52</v>
      </c>
      <c r="X103" s="38">
        <f t="shared" si="12"/>
        <v>0</v>
      </c>
      <c r="Y103" s="7" t="s">
        <v>45</v>
      </c>
      <c r="Z103" s="8">
        <v>338410.52</v>
      </c>
      <c r="AB103" s="8">
        <v>348948.49</v>
      </c>
      <c r="AD103" s="8">
        <v>687359.01</v>
      </c>
      <c r="AF103" s="38">
        <f t="shared" si="13"/>
        <v>0</v>
      </c>
      <c r="AG103" s="7" t="s">
        <v>45</v>
      </c>
      <c r="AH103" s="8">
        <v>687359.01</v>
      </c>
      <c r="AJ103" s="8">
        <v>281201.36</v>
      </c>
      <c r="AL103" s="8">
        <v>968560.37</v>
      </c>
      <c r="AN103" s="38">
        <f t="shared" si="14"/>
        <v>0</v>
      </c>
      <c r="AO103" s="7" t="s">
        <v>45</v>
      </c>
      <c r="AP103" s="8">
        <v>968560.37</v>
      </c>
      <c r="AR103" s="8">
        <v>364224.84</v>
      </c>
      <c r="AT103" s="8">
        <v>1332785.21</v>
      </c>
      <c r="AV103" s="38">
        <f t="shared" si="15"/>
        <v>0</v>
      </c>
      <c r="AW103" s="40" t="s">
        <v>190</v>
      </c>
      <c r="AY103" s="40">
        <v>1066932861.7</v>
      </c>
      <c r="BA103" s="40">
        <v>0</v>
      </c>
      <c r="BC103" s="40">
        <v>1066932861.7</v>
      </c>
      <c r="BD103" s="40" t="s">
        <v>187</v>
      </c>
      <c r="BE103" s="40">
        <v>88748253.930000007</v>
      </c>
      <c r="BG103" s="40">
        <v>106171307.2</v>
      </c>
      <c r="BI103" s="40">
        <v>194919561.13</v>
      </c>
    </row>
    <row r="104" spans="1:62" x14ac:dyDescent="0.2">
      <c r="A104" s="41" t="s">
        <v>46</v>
      </c>
      <c r="B104" s="43">
        <v>0</v>
      </c>
      <c r="D104" s="43">
        <v>1222599.49</v>
      </c>
      <c r="F104" s="43">
        <v>1222599.49</v>
      </c>
      <c r="G104" s="40"/>
      <c r="H104" s="38">
        <f t="shared" si="11"/>
        <v>0</v>
      </c>
      <c r="I104" s="42" t="s">
        <v>46</v>
      </c>
      <c r="J104" s="42">
        <v>0</v>
      </c>
      <c r="K104" s="42"/>
      <c r="L104" s="42">
        <v>123419.67</v>
      </c>
      <c r="M104" s="42"/>
      <c r="N104" s="42">
        <v>123419.67</v>
      </c>
      <c r="O104" s="42"/>
      <c r="Q104" s="50" t="s">
        <v>165</v>
      </c>
      <c r="R104" s="40">
        <v>123419.67</v>
      </c>
      <c r="T104" s="40">
        <v>618661.28</v>
      </c>
      <c r="V104" s="40">
        <v>742080.95</v>
      </c>
      <c r="X104" s="38">
        <f t="shared" si="12"/>
        <v>0</v>
      </c>
      <c r="Y104" s="7" t="s">
        <v>165</v>
      </c>
      <c r="Z104" s="8">
        <v>742080.95</v>
      </c>
      <c r="AB104" s="8">
        <v>480518.54</v>
      </c>
      <c r="AD104" s="8">
        <v>1222599.49</v>
      </c>
      <c r="AF104" s="38">
        <f t="shared" si="13"/>
        <v>0</v>
      </c>
      <c r="AG104" s="9" t="s">
        <v>46</v>
      </c>
      <c r="AH104" s="8">
        <v>1222599.49</v>
      </c>
      <c r="AJ104" s="8">
        <v>1467567.13</v>
      </c>
      <c r="AL104" s="8">
        <v>2690166.62</v>
      </c>
      <c r="AN104" s="38">
        <f t="shared" si="14"/>
        <v>0</v>
      </c>
      <c r="AO104" s="9" t="s">
        <v>46</v>
      </c>
      <c r="AP104" s="8">
        <v>2690166.62</v>
      </c>
      <c r="AR104" s="8">
        <v>807052.99</v>
      </c>
      <c r="AT104" s="8">
        <v>3497219.61</v>
      </c>
      <c r="AV104" s="38">
        <f t="shared" si="15"/>
        <v>0</v>
      </c>
      <c r="AW104" s="40" t="s">
        <v>191</v>
      </c>
      <c r="AX104" s="40">
        <v>505490969.35000002</v>
      </c>
      <c r="AZ104" s="40">
        <v>164606720.59</v>
      </c>
      <c r="BA104" s="40">
        <v>453398872.87</v>
      </c>
      <c r="BB104" s="40">
        <v>216698817.06999999</v>
      </c>
      <c r="BD104" s="40" t="s">
        <v>188</v>
      </c>
      <c r="BF104" s="40">
        <v>0</v>
      </c>
      <c r="BG104" s="40">
        <v>269455997.63</v>
      </c>
      <c r="BH104" s="40">
        <v>269455997.63</v>
      </c>
      <c r="BJ104" s="40">
        <v>0</v>
      </c>
    </row>
    <row r="105" spans="1:62" x14ac:dyDescent="0.2">
      <c r="A105" s="41" t="s">
        <v>47</v>
      </c>
      <c r="B105" s="43">
        <v>0</v>
      </c>
      <c r="D105" s="43">
        <v>1152521.21</v>
      </c>
      <c r="F105" s="43">
        <v>1152521.21</v>
      </c>
      <c r="G105" s="40"/>
      <c r="H105" s="38">
        <f t="shared" si="11"/>
        <v>0</v>
      </c>
      <c r="I105" s="42" t="s">
        <v>47</v>
      </c>
      <c r="J105" s="42">
        <v>0</v>
      </c>
      <c r="K105" s="42"/>
      <c r="L105" s="42">
        <v>344004.83</v>
      </c>
      <c r="M105" s="42"/>
      <c r="N105" s="42">
        <v>344004.83</v>
      </c>
      <c r="O105" s="42"/>
      <c r="Q105" s="50" t="s">
        <v>47</v>
      </c>
      <c r="R105" s="40">
        <v>344004.83</v>
      </c>
      <c r="T105" s="40">
        <v>413943.91</v>
      </c>
      <c r="V105" s="40">
        <v>757948.74</v>
      </c>
      <c r="X105" s="38">
        <f t="shared" si="12"/>
        <v>0</v>
      </c>
      <c r="Y105" s="7" t="s">
        <v>47</v>
      </c>
      <c r="Z105" s="8">
        <v>757948.74</v>
      </c>
      <c r="AB105" s="8">
        <v>394572.47</v>
      </c>
      <c r="AD105" s="8">
        <v>1152521.21</v>
      </c>
      <c r="AF105" s="38">
        <f t="shared" si="13"/>
        <v>0</v>
      </c>
      <c r="AG105" s="7" t="s">
        <v>47</v>
      </c>
      <c r="AH105" s="8">
        <v>1152521.21</v>
      </c>
      <c r="AJ105" s="8">
        <v>439587.18</v>
      </c>
      <c r="AL105" s="8">
        <v>1592108.39</v>
      </c>
      <c r="AN105" s="38">
        <f t="shared" si="14"/>
        <v>0</v>
      </c>
      <c r="AO105" s="9" t="s">
        <v>47</v>
      </c>
      <c r="AP105" s="8">
        <v>1592108.39</v>
      </c>
      <c r="AR105" s="8">
        <v>526488.17000000004</v>
      </c>
      <c r="AT105" s="8">
        <v>2118596.56</v>
      </c>
      <c r="AV105" s="38">
        <f t="shared" si="15"/>
        <v>0</v>
      </c>
      <c r="AW105" s="40" t="s">
        <v>192</v>
      </c>
      <c r="AY105" s="40">
        <v>35383629.149999999</v>
      </c>
      <c r="AZ105" s="40">
        <v>111242095.81</v>
      </c>
      <c r="BA105" s="40">
        <v>164606720.59</v>
      </c>
      <c r="BC105" s="40">
        <v>88748253.930000007</v>
      </c>
      <c r="BD105" s="40" t="s">
        <v>189</v>
      </c>
      <c r="BF105" s="40">
        <v>955975512.76999998</v>
      </c>
      <c r="BH105" s="40">
        <v>269455997.63</v>
      </c>
      <c r="BJ105" s="40">
        <v>1225431510.4000001</v>
      </c>
    </row>
    <row r="106" spans="1:62" x14ac:dyDescent="0.2">
      <c r="A106" s="41" t="s">
        <v>48</v>
      </c>
      <c r="B106" s="43">
        <v>0</v>
      </c>
      <c r="D106" s="43">
        <v>327426</v>
      </c>
      <c r="F106" s="43">
        <v>327426</v>
      </c>
      <c r="G106" s="40"/>
      <c r="H106" s="38">
        <f t="shared" si="11"/>
        <v>0</v>
      </c>
      <c r="I106" s="41" t="s">
        <v>166</v>
      </c>
      <c r="J106" s="41">
        <v>0</v>
      </c>
      <c r="K106" s="41"/>
      <c r="L106" s="41">
        <v>83973</v>
      </c>
      <c r="M106" s="41"/>
      <c r="N106" s="41">
        <v>83973</v>
      </c>
      <c r="O106" s="41"/>
      <c r="Q106" s="50" t="s">
        <v>167</v>
      </c>
      <c r="R106" s="40">
        <v>83973</v>
      </c>
      <c r="T106" s="40">
        <v>110553</v>
      </c>
      <c r="V106" s="40">
        <v>194526</v>
      </c>
      <c r="X106" s="38">
        <f t="shared" si="12"/>
        <v>0</v>
      </c>
      <c r="Y106" s="7" t="s">
        <v>167</v>
      </c>
      <c r="Z106" s="8">
        <v>194526</v>
      </c>
      <c r="AB106" s="8">
        <v>132900</v>
      </c>
      <c r="AD106" s="8">
        <v>327426</v>
      </c>
      <c r="AF106" s="38">
        <f t="shared" si="13"/>
        <v>0</v>
      </c>
      <c r="AG106" s="7" t="s">
        <v>168</v>
      </c>
      <c r="AH106" s="8">
        <v>327426</v>
      </c>
      <c r="AJ106" s="8">
        <v>99675</v>
      </c>
      <c r="AL106" s="8">
        <v>427101</v>
      </c>
      <c r="AN106" s="38">
        <f t="shared" si="14"/>
        <v>0</v>
      </c>
      <c r="AO106" s="7" t="s">
        <v>166</v>
      </c>
      <c r="AP106" s="8">
        <v>427101</v>
      </c>
      <c r="AR106" s="8">
        <v>133998</v>
      </c>
      <c r="AT106" s="8">
        <v>561099</v>
      </c>
      <c r="AV106" s="38">
        <f t="shared" si="15"/>
        <v>0</v>
      </c>
      <c r="AW106" s="40" t="s">
        <v>193</v>
      </c>
      <c r="AX106" s="40">
        <v>29869180.059999999</v>
      </c>
      <c r="AZ106" s="40">
        <v>342156777.06</v>
      </c>
      <c r="BA106" s="40">
        <v>300565919.73000002</v>
      </c>
      <c r="BB106" s="40">
        <v>71460037.390000001</v>
      </c>
      <c r="BD106" s="40" t="s">
        <v>218</v>
      </c>
      <c r="BF106" s="40">
        <v>1066932861.7</v>
      </c>
      <c r="BH106" s="40">
        <v>0</v>
      </c>
      <c r="BJ106" s="40">
        <v>1066932861.7</v>
      </c>
    </row>
    <row r="107" spans="1:62" ht="22.5" x14ac:dyDescent="0.2">
      <c r="A107" s="41" t="s">
        <v>49</v>
      </c>
      <c r="B107" s="43">
        <v>0</v>
      </c>
      <c r="D107" s="43">
        <v>13704466.460000001</v>
      </c>
      <c r="F107" s="43">
        <v>13704466.460000001</v>
      </c>
      <c r="G107" s="40"/>
      <c r="H107" s="38">
        <f t="shared" si="11"/>
        <v>0</v>
      </c>
      <c r="I107" s="41" t="s">
        <v>169</v>
      </c>
      <c r="J107" s="41">
        <v>0</v>
      </c>
      <c r="K107" s="41"/>
      <c r="L107" s="41">
        <v>4245352.88</v>
      </c>
      <c r="M107" s="41"/>
      <c r="N107" s="41">
        <v>4245352.88</v>
      </c>
      <c r="O107" s="41"/>
      <c r="Q107" s="50" t="s">
        <v>49</v>
      </c>
      <c r="R107" s="40">
        <v>4245352.88</v>
      </c>
      <c r="T107" s="40">
        <v>4157136.13</v>
      </c>
      <c r="V107" s="40">
        <v>8402489.0099999998</v>
      </c>
      <c r="X107" s="38">
        <f t="shared" si="12"/>
        <v>0</v>
      </c>
      <c r="Y107" s="7" t="s">
        <v>49</v>
      </c>
      <c r="Z107" s="8">
        <v>8402489.0099999998</v>
      </c>
      <c r="AB107" s="8">
        <v>5301977.45</v>
      </c>
      <c r="AD107" s="8">
        <v>13704466.460000001</v>
      </c>
      <c r="AF107" s="38">
        <f t="shared" si="13"/>
        <v>0</v>
      </c>
      <c r="AG107" s="7" t="s">
        <v>169</v>
      </c>
      <c r="AH107" s="8">
        <v>13704466.460000001</v>
      </c>
      <c r="AJ107" s="8">
        <v>4619990.72</v>
      </c>
      <c r="AL107" s="8">
        <v>18324457.18</v>
      </c>
      <c r="AN107" s="38">
        <f t="shared" si="14"/>
        <v>0</v>
      </c>
      <c r="AO107" s="7" t="s">
        <v>169</v>
      </c>
      <c r="AP107" s="8">
        <v>18324457.18</v>
      </c>
      <c r="AR107" s="8">
        <v>4852278.97</v>
      </c>
      <c r="AT107" s="8">
        <v>23176736.149999999</v>
      </c>
      <c r="AV107" s="38">
        <f t="shared" si="15"/>
        <v>0</v>
      </c>
      <c r="AW107" s="40" t="s">
        <v>194</v>
      </c>
      <c r="AX107" s="40">
        <v>59222872.909999996</v>
      </c>
      <c r="AZ107" s="40">
        <v>300565919.73000002</v>
      </c>
      <c r="BA107" s="40">
        <v>298098992.26999998</v>
      </c>
      <c r="BB107" s="40">
        <v>61689800.369999997</v>
      </c>
      <c r="BD107" s="40" t="s">
        <v>191</v>
      </c>
      <c r="BE107" s="40">
        <v>216698817.06999999</v>
      </c>
      <c r="BG107" s="40">
        <v>206330538.5</v>
      </c>
      <c r="BH107" s="40">
        <v>420098409.75</v>
      </c>
      <c r="BI107" s="40">
        <v>2930945.82</v>
      </c>
    </row>
    <row r="108" spans="1:62" x14ac:dyDescent="0.2">
      <c r="A108" s="41" t="s">
        <v>50</v>
      </c>
      <c r="B108" s="43">
        <v>0</v>
      </c>
      <c r="D108" s="43">
        <v>420501.05</v>
      </c>
      <c r="F108" s="43">
        <v>420501.05</v>
      </c>
      <c r="G108" s="40"/>
      <c r="H108" s="38">
        <f t="shared" si="11"/>
        <v>0</v>
      </c>
      <c r="I108" s="41"/>
      <c r="J108" s="41"/>
      <c r="K108" s="41"/>
      <c r="L108" s="41"/>
      <c r="M108" s="41"/>
      <c r="N108" s="41"/>
      <c r="O108" s="41"/>
      <c r="Q108" s="50" t="s">
        <v>50</v>
      </c>
      <c r="R108" s="40">
        <v>0</v>
      </c>
      <c r="T108" s="40">
        <v>295935.65000000002</v>
      </c>
      <c r="V108" s="40">
        <v>295935.65000000002</v>
      </c>
      <c r="X108" s="38">
        <f t="shared" si="12"/>
        <v>0</v>
      </c>
      <c r="Y108" s="9" t="s">
        <v>50</v>
      </c>
      <c r="Z108" s="8">
        <v>295935.65000000002</v>
      </c>
      <c r="AB108" s="8">
        <v>124565.4</v>
      </c>
      <c r="AD108" s="8">
        <v>420501.05</v>
      </c>
      <c r="AF108" s="38">
        <f t="shared" si="13"/>
        <v>0</v>
      </c>
      <c r="AG108" s="9" t="s">
        <v>50</v>
      </c>
      <c r="AH108" s="8">
        <v>420501.05</v>
      </c>
      <c r="AJ108" s="8">
        <v>36759.69</v>
      </c>
      <c r="AL108" s="8">
        <v>457260.74</v>
      </c>
      <c r="AN108" s="38">
        <f t="shared" si="14"/>
        <v>0</v>
      </c>
      <c r="AO108" s="9" t="s">
        <v>50</v>
      </c>
      <c r="AP108" s="8">
        <v>457260.74</v>
      </c>
      <c r="AR108" s="8">
        <v>816240.28</v>
      </c>
      <c r="AT108" s="8">
        <v>1273501.02</v>
      </c>
      <c r="AV108" s="38">
        <f>+AP108-AL108</f>
        <v>0</v>
      </c>
      <c r="AW108" s="40" t="s">
        <v>195</v>
      </c>
      <c r="AX108" s="40">
        <v>0</v>
      </c>
      <c r="AZ108" s="40">
        <v>298098992.26999998</v>
      </c>
      <c r="BA108" s="40">
        <v>298098992.26999998</v>
      </c>
      <c r="BB108" s="40">
        <v>0</v>
      </c>
      <c r="BD108" s="40" t="s">
        <v>192</v>
      </c>
      <c r="BF108" s="40">
        <v>88748253.930000007</v>
      </c>
      <c r="BG108" s="40">
        <v>100159231.3</v>
      </c>
      <c r="BH108" s="40">
        <v>206330538.5</v>
      </c>
      <c r="BJ108" s="40">
        <v>194919561.13</v>
      </c>
    </row>
    <row r="109" spans="1:62" x14ac:dyDescent="0.2">
      <c r="A109" s="41" t="s">
        <v>51</v>
      </c>
      <c r="B109" s="43">
        <v>0</v>
      </c>
      <c r="D109" s="43">
        <v>15008355.109999999</v>
      </c>
      <c r="F109" s="43">
        <v>15008355.109999999</v>
      </c>
      <c r="G109" s="40"/>
      <c r="H109" s="38">
        <f t="shared" si="11"/>
        <v>0</v>
      </c>
      <c r="I109" s="41" t="s">
        <v>51</v>
      </c>
      <c r="J109" s="41">
        <v>0</v>
      </c>
      <c r="K109" s="41"/>
      <c r="L109" s="42">
        <v>1249920.1499999999</v>
      </c>
      <c r="M109" s="42"/>
      <c r="N109" s="41">
        <v>1249920.1499999999</v>
      </c>
      <c r="O109" s="41"/>
      <c r="Q109" s="50" t="s">
        <v>51</v>
      </c>
      <c r="R109" s="40">
        <v>1249920.1499999999</v>
      </c>
      <c r="T109" s="40">
        <v>2996876.79</v>
      </c>
      <c r="V109" s="40">
        <v>4246796.9400000004</v>
      </c>
      <c r="X109" s="38">
        <f t="shared" si="12"/>
        <v>0</v>
      </c>
      <c r="Y109" s="7" t="s">
        <v>51</v>
      </c>
      <c r="Z109" s="8">
        <v>4246796.9400000004</v>
      </c>
      <c r="AB109" s="8">
        <v>10761558.17</v>
      </c>
      <c r="AD109" s="8">
        <v>15008355.109999999</v>
      </c>
      <c r="AF109" s="38">
        <f t="shared" si="13"/>
        <v>0</v>
      </c>
      <c r="AG109" s="7" t="s">
        <v>51</v>
      </c>
      <c r="AH109" s="8">
        <v>15008355.109999999</v>
      </c>
      <c r="AJ109" s="8">
        <v>6970301.0999999996</v>
      </c>
      <c r="AL109" s="8">
        <v>21978656.210000001</v>
      </c>
      <c r="AN109" s="38">
        <f t="shared" si="14"/>
        <v>0</v>
      </c>
      <c r="AO109" s="7" t="s">
        <v>51</v>
      </c>
      <c r="AP109" s="8">
        <v>21978656.210000001</v>
      </c>
      <c r="AR109" s="8">
        <v>5839743.8099999996</v>
      </c>
      <c r="AT109" s="8">
        <v>27818400.02</v>
      </c>
      <c r="AV109" s="38">
        <f t="shared" ref="AV109:AV142" si="16">+AP109-AL109</f>
        <v>0</v>
      </c>
      <c r="AW109" s="40" t="s">
        <v>197</v>
      </c>
      <c r="AX109" s="40">
        <v>507733468.52999997</v>
      </c>
      <c r="AZ109" s="40">
        <v>298098992.26999998</v>
      </c>
      <c r="BB109" s="40">
        <v>805832460.79999995</v>
      </c>
      <c r="BD109" s="40" t="s">
        <v>193</v>
      </c>
      <c r="BE109" s="40">
        <v>71460037.390000001</v>
      </c>
      <c r="BG109" s="40">
        <v>319939178.44999999</v>
      </c>
      <c r="BH109" s="40">
        <v>390720383.36000001</v>
      </c>
      <c r="BI109" s="40">
        <v>678832.48</v>
      </c>
    </row>
    <row r="110" spans="1:62" x14ac:dyDescent="0.2">
      <c r="A110" s="41" t="s">
        <v>170</v>
      </c>
      <c r="B110" s="43">
        <v>0</v>
      </c>
      <c r="D110" s="43">
        <v>3671914.2</v>
      </c>
      <c r="F110" s="43">
        <v>3671914.2</v>
      </c>
      <c r="G110" s="40"/>
      <c r="H110" s="38">
        <f t="shared" si="11"/>
        <v>0</v>
      </c>
      <c r="I110" s="42" t="s">
        <v>170</v>
      </c>
      <c r="J110" s="42">
        <v>0</v>
      </c>
      <c r="K110" s="42"/>
      <c r="L110" s="41">
        <v>27000</v>
      </c>
      <c r="M110" s="41"/>
      <c r="N110" s="42">
        <v>27000</v>
      </c>
      <c r="O110" s="42"/>
      <c r="Q110" s="50" t="s">
        <v>170</v>
      </c>
      <c r="R110" s="40">
        <v>27000</v>
      </c>
      <c r="T110" s="40">
        <v>1134690</v>
      </c>
      <c r="V110" s="40">
        <v>1161690</v>
      </c>
      <c r="X110" s="38">
        <f t="shared" si="12"/>
        <v>0</v>
      </c>
      <c r="Y110" s="7" t="s">
        <v>170</v>
      </c>
      <c r="Z110" s="8">
        <v>1161690</v>
      </c>
      <c r="AB110" s="8">
        <v>2510224.2000000002</v>
      </c>
      <c r="AD110" s="8">
        <v>3671914.2</v>
      </c>
      <c r="AF110" s="38">
        <f t="shared" si="13"/>
        <v>0</v>
      </c>
      <c r="AG110" s="9" t="s">
        <v>170</v>
      </c>
      <c r="AH110" s="8">
        <v>3671914.2</v>
      </c>
      <c r="AJ110" s="8">
        <v>598235</v>
      </c>
      <c r="AL110" s="8">
        <v>4270149.2</v>
      </c>
      <c r="AN110" s="38">
        <f t="shared" si="14"/>
        <v>0</v>
      </c>
      <c r="AO110" s="9" t="s">
        <v>170</v>
      </c>
      <c r="AP110" s="8">
        <v>4270149.2</v>
      </c>
      <c r="AR110" s="8">
        <v>2814113</v>
      </c>
      <c r="AT110" s="8">
        <v>7084262.2000000002</v>
      </c>
      <c r="AV110" s="38">
        <f t="shared" si="16"/>
        <v>0</v>
      </c>
      <c r="AX110" s="40">
        <v>4548871710.75</v>
      </c>
      <c r="AY110" s="40">
        <v>4548871710.75</v>
      </c>
      <c r="AZ110" s="40">
        <v>17926957767.130005</v>
      </c>
      <c r="BA110" s="40">
        <v>17926957767.129997</v>
      </c>
      <c r="BB110" s="40">
        <v>5191887665.1399994</v>
      </c>
      <c r="BC110" s="40">
        <v>5191887665.1399994</v>
      </c>
      <c r="BD110" s="40" t="s">
        <v>194</v>
      </c>
      <c r="BE110" s="40">
        <v>61689800.369999997</v>
      </c>
      <c r="BG110" s="40">
        <v>390720383.36000001</v>
      </c>
      <c r="BH110" s="40">
        <v>432598090.82999998</v>
      </c>
      <c r="BI110" s="40">
        <v>19812092.899999999</v>
      </c>
    </row>
    <row r="111" spans="1:62" x14ac:dyDescent="0.2">
      <c r="A111" s="41" t="s">
        <v>53</v>
      </c>
      <c r="B111" s="43">
        <v>0</v>
      </c>
      <c r="D111" s="43">
        <v>1926804.87</v>
      </c>
      <c r="F111" s="43">
        <v>1926804.87</v>
      </c>
      <c r="G111" s="40"/>
      <c r="H111" s="38">
        <f t="shared" si="11"/>
        <v>0</v>
      </c>
      <c r="I111" s="41" t="s">
        <v>53</v>
      </c>
      <c r="J111" s="41">
        <v>0</v>
      </c>
      <c r="K111" s="41"/>
      <c r="L111" s="42">
        <v>244068.35</v>
      </c>
      <c r="M111" s="42"/>
      <c r="N111" s="41">
        <v>244068.35</v>
      </c>
      <c r="O111" s="41"/>
      <c r="Q111" s="50" t="s">
        <v>171</v>
      </c>
      <c r="R111" s="40">
        <v>244068.35</v>
      </c>
      <c r="T111" s="40">
        <v>256418.57</v>
      </c>
      <c r="V111" s="40">
        <v>500486.92</v>
      </c>
      <c r="X111" s="38">
        <f t="shared" si="12"/>
        <v>0</v>
      </c>
      <c r="Y111" s="7" t="s">
        <v>171</v>
      </c>
      <c r="Z111" s="8">
        <v>500486.92</v>
      </c>
      <c r="AB111" s="8">
        <v>1426317.95</v>
      </c>
      <c r="AD111" s="8">
        <v>1926804.87</v>
      </c>
      <c r="AF111" s="38">
        <f t="shared" si="13"/>
        <v>0</v>
      </c>
      <c r="AG111" s="7" t="s">
        <v>53</v>
      </c>
      <c r="AH111" s="8">
        <v>1926804.87</v>
      </c>
      <c r="AJ111" s="8">
        <v>302055.93</v>
      </c>
      <c r="AL111" s="8">
        <v>2228860.7999999998</v>
      </c>
      <c r="AN111" s="38">
        <f t="shared" si="14"/>
        <v>0</v>
      </c>
      <c r="AO111" s="7" t="s">
        <v>53</v>
      </c>
      <c r="AP111" s="8">
        <v>2228860.7999999998</v>
      </c>
      <c r="AR111" s="8">
        <v>1547161.61</v>
      </c>
      <c r="AT111" s="8">
        <v>3776022.41</v>
      </c>
      <c r="AV111" s="38">
        <f t="shared" si="16"/>
        <v>0</v>
      </c>
      <c r="BD111" s="40" t="s">
        <v>195</v>
      </c>
      <c r="BE111" s="40">
        <v>0</v>
      </c>
      <c r="BG111" s="40">
        <v>432598090.82999998</v>
      </c>
      <c r="BH111" s="40">
        <v>432598090.82999998</v>
      </c>
      <c r="BI111" s="40">
        <v>0</v>
      </c>
    </row>
    <row r="112" spans="1:62" x14ac:dyDescent="0.2">
      <c r="A112" s="40"/>
      <c r="B112" s="40"/>
      <c r="C112" s="40"/>
      <c r="D112" s="40"/>
      <c r="E112" s="40"/>
      <c r="F112" s="40"/>
      <c r="G112" s="40"/>
      <c r="H112" s="38">
        <f t="shared" si="11"/>
        <v>0</v>
      </c>
      <c r="I112" s="41"/>
      <c r="J112" s="41"/>
      <c r="K112" s="41"/>
      <c r="L112" s="42"/>
      <c r="M112" s="42"/>
      <c r="N112" s="41"/>
      <c r="O112" s="41"/>
      <c r="Q112" s="50"/>
      <c r="X112" s="38">
        <f t="shared" si="12"/>
        <v>0</v>
      </c>
      <c r="Y112" s="7"/>
      <c r="Z112" s="8"/>
      <c r="AB112" s="8"/>
      <c r="AD112" s="8"/>
      <c r="AF112" s="38">
        <f t="shared" si="13"/>
        <v>0</v>
      </c>
      <c r="AG112" s="7"/>
      <c r="AH112" s="8"/>
      <c r="AJ112" s="8"/>
      <c r="AL112" s="8"/>
      <c r="AN112" s="38">
        <f t="shared" si="14"/>
        <v>0</v>
      </c>
      <c r="AO112" s="7"/>
      <c r="AP112" s="8"/>
      <c r="AR112" s="8"/>
      <c r="AT112" s="8"/>
      <c r="AV112" s="38">
        <f t="shared" si="16"/>
        <v>0</v>
      </c>
      <c r="BD112" s="40" t="s">
        <v>197</v>
      </c>
      <c r="BE112" s="40">
        <v>805832460.79999995</v>
      </c>
      <c r="BG112" s="40">
        <v>432598090.82999998</v>
      </c>
      <c r="BI112" s="40">
        <v>1238430551.6300001</v>
      </c>
    </row>
    <row r="113" spans="1:62" x14ac:dyDescent="0.2">
      <c r="A113" s="41" t="s">
        <v>55</v>
      </c>
      <c r="B113" s="43">
        <v>0</v>
      </c>
      <c r="D113" s="43">
        <v>158347.38</v>
      </c>
      <c r="F113" s="43">
        <v>158347.38</v>
      </c>
      <c r="G113" s="40"/>
      <c r="H113" s="38">
        <f t="shared" si="11"/>
        <v>0</v>
      </c>
      <c r="I113" s="41"/>
      <c r="J113" s="41"/>
      <c r="K113" s="41"/>
      <c r="L113" s="42"/>
      <c r="M113" s="42"/>
      <c r="N113" s="41"/>
      <c r="O113" s="41"/>
      <c r="Q113" s="50" t="s">
        <v>55</v>
      </c>
      <c r="R113" s="40">
        <v>0</v>
      </c>
      <c r="T113" s="40">
        <v>79173.69</v>
      </c>
      <c r="V113" s="40">
        <v>79173.69</v>
      </c>
      <c r="X113" s="38">
        <f t="shared" si="12"/>
        <v>0</v>
      </c>
      <c r="Y113" s="9" t="s">
        <v>55</v>
      </c>
      <c r="Z113" s="8">
        <v>79173.69</v>
      </c>
      <c r="AB113" s="8">
        <v>79173.69</v>
      </c>
      <c r="AD113" s="8">
        <v>158347.38</v>
      </c>
      <c r="AF113" s="38">
        <f t="shared" si="13"/>
        <v>0</v>
      </c>
      <c r="AG113" s="9" t="s">
        <v>55</v>
      </c>
      <c r="AH113" s="8">
        <v>158347.38</v>
      </c>
      <c r="AJ113" s="8">
        <v>79173.69</v>
      </c>
      <c r="AL113" s="8">
        <v>237521.07</v>
      </c>
      <c r="AN113" s="38">
        <f t="shared" si="14"/>
        <v>0</v>
      </c>
      <c r="AO113" s="9" t="s">
        <v>55</v>
      </c>
      <c r="AP113" s="8">
        <v>237521.07</v>
      </c>
      <c r="AR113" s="8">
        <v>79173.69</v>
      </c>
      <c r="AT113" s="8">
        <v>316694.76</v>
      </c>
      <c r="AV113" s="38">
        <f t="shared" si="16"/>
        <v>0</v>
      </c>
      <c r="BD113" s="40" t="s">
        <v>219</v>
      </c>
      <c r="BE113" s="40">
        <v>5191887665.1399994</v>
      </c>
      <c r="BF113" s="40">
        <v>5191887665.1399994</v>
      </c>
      <c r="BG113" s="40">
        <v>16712884190.84</v>
      </c>
      <c r="BH113" s="40">
        <v>16712884190.839994</v>
      </c>
      <c r="BI113" s="40">
        <v>5651537400.499999</v>
      </c>
      <c r="BJ113" s="40">
        <v>5651537400.499999</v>
      </c>
    </row>
    <row r="114" spans="1:62" x14ac:dyDescent="0.2">
      <c r="A114" s="41" t="s">
        <v>172</v>
      </c>
      <c r="B114" s="43">
        <v>7553037.2199999997</v>
      </c>
      <c r="D114" s="43">
        <v>0</v>
      </c>
      <c r="F114" s="43">
        <v>7553037.2199999997</v>
      </c>
      <c r="G114" s="40"/>
      <c r="H114" s="38">
        <f t="shared" si="11"/>
        <v>0</v>
      </c>
      <c r="I114" s="42" t="s">
        <v>172</v>
      </c>
      <c r="J114" s="42">
        <v>7553037.2199999997</v>
      </c>
      <c r="K114" s="42"/>
      <c r="L114" s="42">
        <v>0</v>
      </c>
      <c r="M114" s="40"/>
      <c r="N114" s="42">
        <v>7553037.2199999997</v>
      </c>
      <c r="O114" s="42"/>
      <c r="Q114" s="50" t="s">
        <v>172</v>
      </c>
      <c r="R114" s="40">
        <v>7553037.2199999997</v>
      </c>
      <c r="T114" s="40">
        <v>0</v>
      </c>
      <c r="V114" s="40">
        <v>7553037.2199999997</v>
      </c>
      <c r="X114" s="38">
        <f t="shared" si="12"/>
        <v>0</v>
      </c>
      <c r="Y114" s="7" t="s">
        <v>172</v>
      </c>
      <c r="Z114" s="8">
        <v>7553037.2199999997</v>
      </c>
      <c r="AB114" s="8">
        <v>0</v>
      </c>
      <c r="AD114" s="8">
        <v>7553037.2199999997</v>
      </c>
      <c r="AF114" s="38">
        <f t="shared" si="13"/>
        <v>0</v>
      </c>
      <c r="AG114" s="9" t="s">
        <v>172</v>
      </c>
      <c r="AH114" s="8">
        <v>7553037.2199999997</v>
      </c>
      <c r="AJ114" s="8">
        <v>0</v>
      </c>
      <c r="AL114" s="8">
        <v>7553037.2199999997</v>
      </c>
      <c r="AN114" s="38">
        <f t="shared" si="14"/>
        <v>0</v>
      </c>
      <c r="AO114" s="9" t="s">
        <v>172</v>
      </c>
      <c r="AP114" s="8">
        <v>7553037.2199999997</v>
      </c>
      <c r="AR114" s="8">
        <v>0</v>
      </c>
      <c r="AT114" s="8">
        <v>7553037.2199999997</v>
      </c>
      <c r="AV114" s="38">
        <f t="shared" si="16"/>
        <v>0</v>
      </c>
    </row>
    <row r="115" spans="1:62" x14ac:dyDescent="0.2">
      <c r="A115" s="41" t="s">
        <v>173</v>
      </c>
      <c r="C115" s="43">
        <v>7553037.2199999997</v>
      </c>
      <c r="E115" s="47">
        <v>0</v>
      </c>
      <c r="G115" s="57">
        <v>7553037.2199999997</v>
      </c>
      <c r="I115" s="42" t="s">
        <v>173</v>
      </c>
      <c r="J115" s="42"/>
      <c r="K115" s="42">
        <v>7553037.2199999997</v>
      </c>
      <c r="L115" s="42"/>
      <c r="M115" s="41">
        <v>0</v>
      </c>
      <c r="N115" s="42"/>
      <c r="O115" s="42">
        <v>7553037.2199999997</v>
      </c>
      <c r="Q115" s="50" t="s">
        <v>173</v>
      </c>
      <c r="S115" s="49">
        <v>7553037.2199999997</v>
      </c>
      <c r="U115" s="40">
        <v>0</v>
      </c>
      <c r="W115" s="40">
        <v>7553037.2199999997</v>
      </c>
      <c r="X115" s="38">
        <f t="shared" si="12"/>
        <v>0</v>
      </c>
      <c r="Y115" s="9" t="s">
        <v>173</v>
      </c>
      <c r="Z115" s="8"/>
      <c r="AA115" s="40">
        <v>7553037.2199999997</v>
      </c>
      <c r="AB115" s="8"/>
      <c r="AC115" s="40">
        <v>0</v>
      </c>
      <c r="AD115" s="8"/>
      <c r="AE115" s="40">
        <v>7553037.2199999997</v>
      </c>
      <c r="AF115" s="38">
        <f t="shared" si="13"/>
        <v>0</v>
      </c>
      <c r="AG115" s="9" t="s">
        <v>173</v>
      </c>
      <c r="AI115" s="8">
        <v>7553037.2199999997</v>
      </c>
      <c r="AK115" s="8">
        <v>0</v>
      </c>
      <c r="AM115" s="8">
        <v>7553037.2199999997</v>
      </c>
      <c r="AN115" s="38">
        <f t="shared" si="14"/>
        <v>0</v>
      </c>
      <c r="AO115" s="9" t="s">
        <v>173</v>
      </c>
      <c r="AQ115" s="8">
        <v>7553037.2199999997</v>
      </c>
      <c r="AS115" s="8">
        <v>0</v>
      </c>
      <c r="AU115" s="8">
        <v>7553037.2199999997</v>
      </c>
      <c r="AV115" s="38">
        <f t="shared" si="16"/>
        <v>0</v>
      </c>
    </row>
    <row r="116" spans="1:62" x14ac:dyDescent="0.2">
      <c r="A116" s="41" t="s">
        <v>174</v>
      </c>
      <c r="B116" s="43">
        <v>5732726.1600000001</v>
      </c>
      <c r="D116" s="43">
        <v>0</v>
      </c>
      <c r="F116" s="43">
        <v>5732726.1600000001</v>
      </c>
      <c r="G116" s="40"/>
      <c r="I116" s="58" t="s">
        <v>174</v>
      </c>
      <c r="J116" s="58">
        <v>5732726.1600000001</v>
      </c>
      <c r="K116" s="58"/>
      <c r="L116" s="58">
        <v>0</v>
      </c>
      <c r="M116" s="42"/>
      <c r="N116" s="58">
        <v>5732726.1600000001</v>
      </c>
      <c r="O116" s="58"/>
      <c r="Q116" s="50" t="s">
        <v>174</v>
      </c>
      <c r="R116" s="40">
        <v>5732726.1600000001</v>
      </c>
      <c r="T116" s="40">
        <v>0</v>
      </c>
      <c r="V116" s="40">
        <v>5732726.1600000001</v>
      </c>
      <c r="X116" s="38">
        <f t="shared" si="12"/>
        <v>0</v>
      </c>
      <c r="Y116" s="7" t="s">
        <v>174</v>
      </c>
      <c r="Z116" s="8">
        <v>5732726.1600000001</v>
      </c>
      <c r="AB116" s="8">
        <v>0</v>
      </c>
      <c r="AD116" s="8">
        <v>5732726.1600000001</v>
      </c>
      <c r="AF116" s="38">
        <f t="shared" si="13"/>
        <v>0</v>
      </c>
      <c r="AG116" s="9" t="s">
        <v>174</v>
      </c>
      <c r="AH116" s="8">
        <v>5732726.1600000001</v>
      </c>
      <c r="AJ116" s="8" t="s">
        <v>175</v>
      </c>
      <c r="AL116" s="8">
        <v>5732726.1600000001</v>
      </c>
      <c r="AN116" s="38">
        <f t="shared" si="14"/>
        <v>0</v>
      </c>
      <c r="AO116" s="9" t="s">
        <v>174</v>
      </c>
      <c r="AP116" s="7">
        <v>5732726.1600000001</v>
      </c>
      <c r="AR116" s="8">
        <v>0</v>
      </c>
      <c r="AT116" s="8">
        <v>5732726.1600000001</v>
      </c>
      <c r="AV116" s="38">
        <f t="shared" si="16"/>
        <v>0</v>
      </c>
    </row>
    <row r="117" spans="1:62" x14ac:dyDescent="0.2">
      <c r="A117" s="41" t="s">
        <v>176</v>
      </c>
      <c r="C117" s="43">
        <v>5732726.1600000001</v>
      </c>
      <c r="E117" s="47">
        <v>0</v>
      </c>
      <c r="G117" s="57">
        <v>5732726.1600000001</v>
      </c>
      <c r="I117" s="42" t="s">
        <v>176</v>
      </c>
      <c r="J117" s="42"/>
      <c r="K117" s="42">
        <v>5732726.1600000001</v>
      </c>
      <c r="L117" s="42"/>
      <c r="M117" s="42">
        <v>0</v>
      </c>
      <c r="N117" s="42"/>
      <c r="O117" s="58">
        <v>5732726.1600000001</v>
      </c>
      <c r="Q117" s="50" t="s">
        <v>176</v>
      </c>
      <c r="S117" s="49">
        <v>5732726.1600000001</v>
      </c>
      <c r="U117" s="40">
        <v>0</v>
      </c>
      <c r="W117" s="40">
        <v>5732726.1600000001</v>
      </c>
      <c r="X117" s="38">
        <f t="shared" si="12"/>
        <v>0</v>
      </c>
      <c r="Y117" s="9" t="s">
        <v>176</v>
      </c>
      <c r="Z117" s="8"/>
      <c r="AA117" s="40">
        <v>5732726.1600000001</v>
      </c>
      <c r="AB117" s="8"/>
      <c r="AC117" s="40">
        <v>0</v>
      </c>
      <c r="AD117" s="8"/>
      <c r="AE117" s="40">
        <v>5732726.1600000001</v>
      </c>
      <c r="AF117" s="38">
        <f t="shared" si="13"/>
        <v>0</v>
      </c>
      <c r="AG117" s="9" t="s">
        <v>176</v>
      </c>
      <c r="AI117" s="8">
        <v>5732726.1600000001</v>
      </c>
      <c r="AK117" s="8">
        <v>0</v>
      </c>
      <c r="AM117" s="8">
        <v>5732726.1600000001</v>
      </c>
      <c r="AN117" s="38">
        <f t="shared" si="14"/>
        <v>0</v>
      </c>
      <c r="AO117" s="9" t="s">
        <v>176</v>
      </c>
      <c r="AP117" s="35"/>
      <c r="AQ117" s="8">
        <v>5732726.1600000001</v>
      </c>
      <c r="AS117" s="8">
        <v>0</v>
      </c>
      <c r="AU117" s="8">
        <v>5732726.1600000001</v>
      </c>
      <c r="AV117" s="38">
        <f t="shared" si="16"/>
        <v>0</v>
      </c>
    </row>
    <row r="118" spans="1:62" x14ac:dyDescent="0.2">
      <c r="A118" s="41" t="s">
        <v>177</v>
      </c>
      <c r="B118" s="43">
        <v>619425</v>
      </c>
      <c r="D118" s="43">
        <v>0</v>
      </c>
      <c r="F118" s="43">
        <v>619425</v>
      </c>
      <c r="G118" s="40"/>
      <c r="I118" s="42" t="s">
        <v>177</v>
      </c>
      <c r="J118" s="42">
        <v>619425</v>
      </c>
      <c r="K118" s="42"/>
      <c r="L118" s="42">
        <v>0</v>
      </c>
      <c r="M118" s="58"/>
      <c r="N118" s="42">
        <v>619425</v>
      </c>
      <c r="O118" s="42"/>
      <c r="Q118" s="50" t="s">
        <v>177</v>
      </c>
      <c r="R118" s="40">
        <v>619425</v>
      </c>
      <c r="T118" s="40">
        <v>0</v>
      </c>
      <c r="V118" s="40">
        <v>619425</v>
      </c>
      <c r="X118" s="38">
        <f t="shared" si="12"/>
        <v>0</v>
      </c>
      <c r="Y118" s="9" t="s">
        <v>177</v>
      </c>
      <c r="Z118" s="8">
        <v>619425</v>
      </c>
      <c r="AB118" s="8">
        <v>0</v>
      </c>
      <c r="AD118" s="8">
        <v>619425</v>
      </c>
      <c r="AF118" s="38">
        <f t="shared" si="13"/>
        <v>0</v>
      </c>
      <c r="AG118" s="9" t="s">
        <v>177</v>
      </c>
      <c r="AH118" s="8">
        <v>619425</v>
      </c>
      <c r="AJ118" s="8">
        <v>0</v>
      </c>
      <c r="AL118" s="8">
        <v>619425</v>
      </c>
      <c r="AN118" s="38">
        <f t="shared" si="14"/>
        <v>0</v>
      </c>
      <c r="AO118" s="9" t="s">
        <v>177</v>
      </c>
      <c r="AP118" s="7">
        <v>619425</v>
      </c>
      <c r="AR118" s="8">
        <v>0</v>
      </c>
      <c r="AT118" s="8">
        <v>619425</v>
      </c>
      <c r="AV118" s="38">
        <f t="shared" si="16"/>
        <v>0</v>
      </c>
    </row>
    <row r="119" spans="1:62" x14ac:dyDescent="0.2">
      <c r="A119" s="41" t="s">
        <v>178</v>
      </c>
      <c r="C119" s="43">
        <v>619425</v>
      </c>
      <c r="E119" s="47">
        <v>0</v>
      </c>
      <c r="G119" s="57">
        <v>619425</v>
      </c>
      <c r="I119" s="42" t="s">
        <v>178</v>
      </c>
      <c r="J119" s="42"/>
      <c r="K119" s="42">
        <v>619425</v>
      </c>
      <c r="L119" s="42"/>
      <c r="M119" s="42">
        <v>0</v>
      </c>
      <c r="N119" s="42"/>
      <c r="O119" s="42">
        <v>619425</v>
      </c>
      <c r="Q119" s="50" t="s">
        <v>178</v>
      </c>
      <c r="S119" s="49">
        <v>619425</v>
      </c>
      <c r="U119" s="40">
        <v>0</v>
      </c>
      <c r="W119" s="40">
        <v>619425</v>
      </c>
      <c r="X119" s="38">
        <f t="shared" si="12"/>
        <v>0</v>
      </c>
      <c r="Y119" s="9" t="s">
        <v>178</v>
      </c>
      <c r="AA119" s="8">
        <v>619425</v>
      </c>
      <c r="AC119" s="8">
        <v>0</v>
      </c>
      <c r="AE119" s="8">
        <v>619425</v>
      </c>
      <c r="AF119" s="38">
        <f t="shared" si="13"/>
        <v>0</v>
      </c>
      <c r="AG119" s="9" t="s">
        <v>178</v>
      </c>
      <c r="AI119" s="8">
        <v>619425</v>
      </c>
      <c r="AK119" s="8">
        <v>0</v>
      </c>
      <c r="AM119" s="8">
        <v>619425</v>
      </c>
      <c r="AN119" s="38">
        <f t="shared" si="14"/>
        <v>0</v>
      </c>
      <c r="AO119" s="9" t="s">
        <v>178</v>
      </c>
      <c r="AP119" s="35"/>
      <c r="AQ119" s="8">
        <v>619425</v>
      </c>
      <c r="AS119" s="8">
        <v>0</v>
      </c>
      <c r="AU119" s="8">
        <v>619425</v>
      </c>
      <c r="AV119" s="38">
        <f t="shared" si="16"/>
        <v>0</v>
      </c>
    </row>
    <row r="120" spans="1:62" x14ac:dyDescent="0.2">
      <c r="A120" s="41" t="s">
        <v>179</v>
      </c>
      <c r="B120" s="43">
        <v>654524259.76999998</v>
      </c>
      <c r="D120" s="43">
        <v>0</v>
      </c>
      <c r="F120" s="43">
        <v>654524259.76999998</v>
      </c>
      <c r="G120" s="40"/>
      <c r="I120" s="42" t="s">
        <v>179</v>
      </c>
      <c r="J120" s="42">
        <v>654524259.76999998</v>
      </c>
      <c r="K120" s="42"/>
      <c r="L120" s="42">
        <v>0</v>
      </c>
      <c r="M120" s="42"/>
      <c r="N120" s="42">
        <v>654524259.76999998</v>
      </c>
      <c r="O120" s="42"/>
      <c r="Q120" s="50" t="s">
        <v>179</v>
      </c>
      <c r="R120" s="40">
        <v>654524259.76999998</v>
      </c>
      <c r="T120" s="40">
        <v>0</v>
      </c>
      <c r="V120" s="40">
        <v>654524259.76999998</v>
      </c>
      <c r="X120" s="38">
        <f t="shared" si="12"/>
        <v>0</v>
      </c>
      <c r="Y120" s="9" t="s">
        <v>179</v>
      </c>
      <c r="Z120" s="8">
        <v>654524259.76999998</v>
      </c>
      <c r="AB120" s="8">
        <v>0</v>
      </c>
      <c r="AD120" s="8">
        <v>654524259.76999998</v>
      </c>
      <c r="AF120" s="38">
        <f t="shared" si="13"/>
        <v>0</v>
      </c>
      <c r="AG120" s="9" t="s">
        <v>179</v>
      </c>
      <c r="AH120" s="8">
        <v>654524259.76999998</v>
      </c>
      <c r="AJ120" s="8">
        <v>0</v>
      </c>
      <c r="AL120" s="8">
        <v>654524259.76999998</v>
      </c>
      <c r="AN120" s="38">
        <f t="shared" si="14"/>
        <v>0</v>
      </c>
      <c r="AO120" s="9" t="s">
        <v>179</v>
      </c>
      <c r="AP120" s="7">
        <v>654524259.76999998</v>
      </c>
      <c r="AR120" s="8">
        <v>0</v>
      </c>
      <c r="AT120" s="8">
        <v>654524259.76999998</v>
      </c>
      <c r="AV120" s="38">
        <f t="shared" si="16"/>
        <v>0</v>
      </c>
    </row>
    <row r="121" spans="1:62" x14ac:dyDescent="0.2">
      <c r="A121" s="41" t="s">
        <v>180</v>
      </c>
      <c r="C121" s="43">
        <v>654524259.76999998</v>
      </c>
      <c r="E121" s="47">
        <v>0</v>
      </c>
      <c r="G121" s="57">
        <v>654524259.76999998</v>
      </c>
      <c r="I121" s="42" t="s">
        <v>180</v>
      </c>
      <c r="J121" s="42"/>
      <c r="K121" s="42">
        <v>654524259.76999998</v>
      </c>
      <c r="L121" s="42"/>
      <c r="M121" s="42">
        <v>0</v>
      </c>
      <c r="N121" s="42"/>
      <c r="O121" s="42">
        <v>654524259.76999998</v>
      </c>
      <c r="Q121" s="50" t="s">
        <v>180</v>
      </c>
      <c r="S121" s="49">
        <v>654524259.76999998</v>
      </c>
      <c r="U121" s="40">
        <v>0</v>
      </c>
      <c r="W121" s="40">
        <v>654524259.76999998</v>
      </c>
      <c r="X121" s="38">
        <f t="shared" si="12"/>
        <v>0</v>
      </c>
      <c r="Y121" s="9" t="s">
        <v>180</v>
      </c>
      <c r="AA121" s="8">
        <v>654524259.76999998</v>
      </c>
      <c r="AC121" s="8">
        <v>0</v>
      </c>
      <c r="AE121" s="8">
        <v>654524259.76999998</v>
      </c>
      <c r="AF121" s="38">
        <f t="shared" si="13"/>
        <v>0</v>
      </c>
      <c r="AG121" s="9" t="s">
        <v>180</v>
      </c>
      <c r="AI121" s="8">
        <v>654524259.76999998</v>
      </c>
      <c r="AK121" s="8">
        <v>0</v>
      </c>
      <c r="AM121" s="8">
        <v>654524259.76999998</v>
      </c>
      <c r="AN121" s="38">
        <f t="shared" si="14"/>
        <v>0</v>
      </c>
      <c r="AO121" s="9" t="s">
        <v>180</v>
      </c>
      <c r="AP121" s="35"/>
      <c r="AQ121" s="8">
        <v>654524259.76999998</v>
      </c>
      <c r="AS121" s="8">
        <v>0</v>
      </c>
      <c r="AU121" s="8">
        <v>654524259.76999998</v>
      </c>
      <c r="AV121" s="38">
        <f t="shared" si="16"/>
        <v>0</v>
      </c>
    </row>
    <row r="122" spans="1:62" x14ac:dyDescent="0.2">
      <c r="A122" s="41" t="s">
        <v>181</v>
      </c>
      <c r="B122" s="43">
        <v>450000</v>
      </c>
      <c r="D122" s="43">
        <v>0</v>
      </c>
      <c r="F122" s="43">
        <v>450000</v>
      </c>
      <c r="G122" s="40"/>
      <c r="I122" s="42" t="s">
        <v>181</v>
      </c>
      <c r="J122" s="42">
        <v>450000</v>
      </c>
      <c r="K122" s="42"/>
      <c r="L122" s="42">
        <v>0</v>
      </c>
      <c r="M122" s="42"/>
      <c r="N122" s="42">
        <v>450000</v>
      </c>
      <c r="O122" s="42"/>
      <c r="Q122" s="50" t="s">
        <v>181</v>
      </c>
      <c r="R122" s="40">
        <v>450000</v>
      </c>
      <c r="T122" s="40">
        <v>0</v>
      </c>
      <c r="V122" s="40">
        <v>450000</v>
      </c>
      <c r="X122" s="38">
        <f t="shared" si="12"/>
        <v>0</v>
      </c>
      <c r="Y122" s="9" t="s">
        <v>181</v>
      </c>
      <c r="Z122" s="8">
        <v>450000</v>
      </c>
      <c r="AB122" s="8">
        <v>0</v>
      </c>
      <c r="AD122" s="8">
        <v>450000</v>
      </c>
      <c r="AF122" s="38">
        <f t="shared" si="13"/>
        <v>0</v>
      </c>
      <c r="AG122" s="9" t="s">
        <v>181</v>
      </c>
      <c r="AH122" s="8">
        <v>450000</v>
      </c>
      <c r="AJ122" s="8">
        <v>0</v>
      </c>
      <c r="AL122" s="8">
        <v>450000</v>
      </c>
      <c r="AN122" s="38">
        <f t="shared" si="14"/>
        <v>0</v>
      </c>
      <c r="AO122" s="9" t="s">
        <v>181</v>
      </c>
      <c r="AP122" s="7">
        <v>450000</v>
      </c>
      <c r="AR122" s="8">
        <v>0</v>
      </c>
      <c r="AT122" s="8">
        <v>450000</v>
      </c>
      <c r="AV122" s="38">
        <f t="shared" si="16"/>
        <v>0</v>
      </c>
    </row>
    <row r="123" spans="1:62" x14ac:dyDescent="0.2">
      <c r="A123" s="41" t="s">
        <v>182</v>
      </c>
      <c r="C123" s="43">
        <v>450000</v>
      </c>
      <c r="E123" s="47">
        <v>0</v>
      </c>
      <c r="G123" s="57">
        <v>450000</v>
      </c>
      <c r="I123" s="42" t="s">
        <v>182</v>
      </c>
      <c r="J123" s="42"/>
      <c r="K123" s="42">
        <v>450000</v>
      </c>
      <c r="L123" s="40"/>
      <c r="M123" s="42">
        <v>0</v>
      </c>
      <c r="N123" s="42"/>
      <c r="O123" s="42">
        <v>450000</v>
      </c>
      <c r="Q123" s="50" t="s">
        <v>182</v>
      </c>
      <c r="S123" s="49">
        <v>450000</v>
      </c>
      <c r="U123" s="40">
        <v>0</v>
      </c>
      <c r="W123" s="40">
        <v>450000</v>
      </c>
      <c r="X123" s="38">
        <f t="shared" si="12"/>
        <v>0</v>
      </c>
      <c r="Y123" s="9" t="s">
        <v>182</v>
      </c>
      <c r="AA123" s="8">
        <v>450000</v>
      </c>
      <c r="AC123" s="8">
        <v>0</v>
      </c>
      <c r="AE123" s="8">
        <v>450000</v>
      </c>
      <c r="AF123" s="38">
        <f t="shared" si="13"/>
        <v>0</v>
      </c>
      <c r="AG123" s="9" t="s">
        <v>182</v>
      </c>
      <c r="AI123" s="8">
        <v>450000</v>
      </c>
      <c r="AK123" s="8">
        <v>0</v>
      </c>
      <c r="AM123" s="8">
        <v>450000</v>
      </c>
      <c r="AN123" s="38">
        <f t="shared" si="14"/>
        <v>0</v>
      </c>
      <c r="AO123" s="9" t="s">
        <v>182</v>
      </c>
      <c r="AP123" s="35"/>
      <c r="AQ123" s="8">
        <v>450000</v>
      </c>
      <c r="AS123" s="8">
        <v>0</v>
      </c>
      <c r="AU123" s="8">
        <v>450000</v>
      </c>
      <c r="AV123" s="38">
        <f t="shared" si="16"/>
        <v>0</v>
      </c>
    </row>
    <row r="124" spans="1:62" x14ac:dyDescent="0.2">
      <c r="A124" s="41" t="s">
        <v>183</v>
      </c>
      <c r="B124" s="43">
        <v>14060197.59</v>
      </c>
      <c r="D124" s="43">
        <v>1715234.63</v>
      </c>
      <c r="E124" s="47">
        <v>165750</v>
      </c>
      <c r="F124" s="43">
        <v>15609682.220000001</v>
      </c>
      <c r="G124" s="40"/>
      <c r="I124" s="42" t="s">
        <v>183</v>
      </c>
      <c r="J124" s="42">
        <v>14060197.59</v>
      </c>
      <c r="K124" s="42"/>
      <c r="L124" s="42">
        <v>119445</v>
      </c>
      <c r="M124" s="42">
        <v>21900</v>
      </c>
      <c r="N124" s="42">
        <v>14157742.59</v>
      </c>
      <c r="O124" s="42"/>
      <c r="Q124" s="50" t="s">
        <v>183</v>
      </c>
      <c r="R124" s="40">
        <v>14157742.59</v>
      </c>
      <c r="T124" s="40">
        <v>901449.63</v>
      </c>
      <c r="U124" s="40">
        <v>37600</v>
      </c>
      <c r="V124" s="40">
        <v>15021592.220000001</v>
      </c>
      <c r="X124" s="38">
        <f t="shared" si="12"/>
        <v>0</v>
      </c>
      <c r="Y124" s="9" t="s">
        <v>183</v>
      </c>
      <c r="Z124" s="8">
        <v>15021592.220000001</v>
      </c>
      <c r="AB124" s="8">
        <v>694340</v>
      </c>
      <c r="AC124" s="40">
        <v>106250</v>
      </c>
      <c r="AD124" s="8">
        <v>15609682.220000001</v>
      </c>
      <c r="AF124" s="38">
        <f t="shared" si="13"/>
        <v>0</v>
      </c>
      <c r="AG124" s="9" t="s">
        <v>183</v>
      </c>
      <c r="AH124" s="8">
        <v>15609682.220000001</v>
      </c>
      <c r="AJ124" s="8">
        <v>20615.29</v>
      </c>
      <c r="AK124" s="8">
        <v>8400</v>
      </c>
      <c r="AL124" s="8">
        <v>15621897.51</v>
      </c>
      <c r="AN124" s="38">
        <f t="shared" si="14"/>
        <v>0</v>
      </c>
      <c r="AO124" s="9" t="s">
        <v>183</v>
      </c>
      <c r="AP124" s="7">
        <v>15621897.51</v>
      </c>
      <c r="AR124" s="8">
        <v>56685.279999999999</v>
      </c>
      <c r="AS124" s="8">
        <v>7900</v>
      </c>
      <c r="AT124" s="8">
        <v>15670682.789999999</v>
      </c>
      <c r="AV124" s="38">
        <f t="shared" si="16"/>
        <v>0</v>
      </c>
    </row>
    <row r="125" spans="1:62" x14ac:dyDescent="0.2">
      <c r="A125" s="41" t="s">
        <v>184</v>
      </c>
      <c r="C125" s="43">
        <v>14060197.59</v>
      </c>
      <c r="D125" s="43">
        <v>165750</v>
      </c>
      <c r="E125" s="47">
        <v>1715234.63</v>
      </c>
      <c r="G125" s="57">
        <v>15609682.220000001</v>
      </c>
      <c r="I125" s="42" t="s">
        <v>184</v>
      </c>
      <c r="J125" s="42"/>
      <c r="K125" s="42">
        <v>14060197.59</v>
      </c>
      <c r="L125" s="42">
        <v>21900</v>
      </c>
      <c r="M125" s="42">
        <v>119445</v>
      </c>
      <c r="N125" s="42"/>
      <c r="O125" s="42">
        <v>14157742.59</v>
      </c>
      <c r="Q125" s="50" t="s">
        <v>184</v>
      </c>
      <c r="S125" s="49">
        <v>14157742.59</v>
      </c>
      <c r="T125" s="40">
        <v>37600</v>
      </c>
      <c r="U125" s="40">
        <v>901449.63</v>
      </c>
      <c r="W125" s="40">
        <v>15021592.220000001</v>
      </c>
      <c r="X125" s="38">
        <f t="shared" si="12"/>
        <v>0</v>
      </c>
      <c r="Y125" s="9" t="s">
        <v>184</v>
      </c>
      <c r="AA125" s="8">
        <v>15021592.220000001</v>
      </c>
      <c r="AB125" s="40">
        <v>106250</v>
      </c>
      <c r="AC125" s="8">
        <v>694340</v>
      </c>
      <c r="AE125" s="8">
        <v>15609682.220000001</v>
      </c>
      <c r="AF125" s="38">
        <f t="shared" si="13"/>
        <v>0</v>
      </c>
      <c r="AG125" s="9" t="s">
        <v>184</v>
      </c>
      <c r="AI125" s="8">
        <v>15609682.220000001</v>
      </c>
      <c r="AJ125" s="8">
        <v>8400</v>
      </c>
      <c r="AK125" s="8">
        <v>20615.29</v>
      </c>
      <c r="AM125" s="8">
        <v>15621897.51</v>
      </c>
      <c r="AN125" s="38">
        <f t="shared" si="14"/>
        <v>0</v>
      </c>
      <c r="AO125" s="9" t="s">
        <v>184</v>
      </c>
      <c r="AP125" s="35"/>
      <c r="AQ125" s="8">
        <v>15621897.51</v>
      </c>
      <c r="AR125" s="8">
        <v>7900</v>
      </c>
      <c r="AS125" s="8">
        <v>56685.279999999999</v>
      </c>
      <c r="AU125" s="8">
        <v>15670682.789999999</v>
      </c>
      <c r="AV125" s="38">
        <f t="shared" si="16"/>
        <v>0</v>
      </c>
    </row>
    <row r="126" spans="1:62" x14ac:dyDescent="0.2">
      <c r="A126" s="41"/>
      <c r="C126" s="43"/>
      <c r="D126" s="43"/>
      <c r="E126" s="47"/>
      <c r="G126" s="57"/>
      <c r="I126" s="42"/>
      <c r="J126" s="42"/>
      <c r="K126" s="42"/>
      <c r="L126" s="42"/>
      <c r="M126" s="42"/>
      <c r="N126" s="42"/>
      <c r="O126" s="42"/>
      <c r="Q126" s="50"/>
      <c r="X126" s="38">
        <f t="shared" si="12"/>
        <v>0</v>
      </c>
      <c r="Y126" s="9"/>
      <c r="AA126" s="8"/>
      <c r="AC126" s="8"/>
      <c r="AE126" s="8"/>
      <c r="AF126" s="38">
        <f t="shared" si="13"/>
        <v>0</v>
      </c>
      <c r="AG126" s="9"/>
      <c r="AI126" s="8"/>
      <c r="AJ126" s="8"/>
      <c r="AK126" s="8"/>
      <c r="AM126" s="8"/>
      <c r="AN126" s="38">
        <f t="shared" si="14"/>
        <v>0</v>
      </c>
      <c r="AO126" s="9"/>
      <c r="AP126" s="35"/>
      <c r="AQ126" s="8"/>
      <c r="AR126" s="8"/>
      <c r="AS126" s="8"/>
      <c r="AU126" s="8"/>
      <c r="AV126" s="38">
        <f t="shared" si="16"/>
        <v>0</v>
      </c>
    </row>
    <row r="127" spans="1:62" x14ac:dyDescent="0.2">
      <c r="A127" s="41"/>
      <c r="C127" s="43"/>
      <c r="D127" s="43"/>
      <c r="E127" s="47"/>
      <c r="G127" s="57"/>
      <c r="I127" s="42"/>
      <c r="J127" s="42"/>
      <c r="K127" s="42"/>
      <c r="L127" s="42"/>
      <c r="M127" s="42"/>
      <c r="N127" s="42"/>
      <c r="O127" s="42"/>
      <c r="Q127" s="50"/>
      <c r="X127" s="38">
        <f t="shared" si="12"/>
        <v>0</v>
      </c>
      <c r="Y127" s="9"/>
      <c r="AA127" s="8"/>
      <c r="AC127" s="8"/>
      <c r="AE127" s="8"/>
      <c r="AF127" s="38">
        <f t="shared" si="13"/>
        <v>0</v>
      </c>
      <c r="AG127" s="9"/>
      <c r="AI127" s="8"/>
      <c r="AJ127" s="8"/>
      <c r="AK127" s="8"/>
      <c r="AM127" s="8"/>
      <c r="AN127" s="38">
        <f t="shared" si="14"/>
        <v>0</v>
      </c>
      <c r="AO127" s="9"/>
      <c r="AP127" s="35"/>
      <c r="AQ127" s="8"/>
      <c r="AR127" s="8"/>
      <c r="AS127" s="8"/>
      <c r="AU127" s="8"/>
      <c r="AV127" s="38">
        <f t="shared" si="16"/>
        <v>0</v>
      </c>
    </row>
    <row r="128" spans="1:62" x14ac:dyDescent="0.2">
      <c r="A128" s="41"/>
      <c r="C128" s="43"/>
      <c r="D128" s="43"/>
      <c r="E128" s="47"/>
      <c r="G128" s="57"/>
      <c r="I128" s="42"/>
      <c r="J128" s="42"/>
      <c r="K128" s="42"/>
      <c r="L128" s="42"/>
      <c r="M128" s="42"/>
      <c r="N128" s="42"/>
      <c r="O128" s="42"/>
      <c r="Q128" s="50"/>
      <c r="X128" s="38">
        <f t="shared" si="12"/>
        <v>0</v>
      </c>
      <c r="Y128" s="9"/>
      <c r="AA128" s="8"/>
      <c r="AC128" s="8"/>
      <c r="AE128" s="8"/>
      <c r="AF128" s="38">
        <f t="shared" si="13"/>
        <v>0</v>
      </c>
      <c r="AG128" s="9"/>
      <c r="AI128" s="8"/>
      <c r="AJ128" s="8"/>
      <c r="AK128" s="8"/>
      <c r="AM128" s="8"/>
      <c r="AN128" s="38">
        <f t="shared" si="14"/>
        <v>0</v>
      </c>
      <c r="AO128" s="9"/>
      <c r="AP128" s="35"/>
      <c r="AQ128" s="8"/>
      <c r="AR128" s="8"/>
      <c r="AS128" s="8"/>
      <c r="AU128" s="8"/>
      <c r="AV128" s="38">
        <f t="shared" si="16"/>
        <v>0</v>
      </c>
    </row>
    <row r="129" spans="1:72" x14ac:dyDescent="0.2">
      <c r="A129" s="41" t="s">
        <v>185</v>
      </c>
      <c r="B129" s="36">
        <v>0</v>
      </c>
      <c r="D129" s="43">
        <v>1066932861.7</v>
      </c>
      <c r="F129" s="43">
        <v>1066932861.7</v>
      </c>
      <c r="G129" s="40"/>
      <c r="I129" s="42" t="s">
        <v>185</v>
      </c>
      <c r="J129" s="42">
        <v>0</v>
      </c>
      <c r="K129" s="42"/>
      <c r="L129" s="42">
        <v>1066932861.7</v>
      </c>
      <c r="M129" s="42"/>
      <c r="N129" s="42">
        <v>1066932861.7</v>
      </c>
      <c r="O129" s="42"/>
      <c r="Q129" s="50" t="s">
        <v>185</v>
      </c>
      <c r="R129" s="40">
        <v>1066932861.7</v>
      </c>
      <c r="T129" s="40">
        <v>0</v>
      </c>
      <c r="V129" s="40">
        <v>1066932861.7</v>
      </c>
      <c r="X129" s="38">
        <f t="shared" si="12"/>
        <v>0</v>
      </c>
      <c r="Y129" s="9" t="s">
        <v>185</v>
      </c>
      <c r="Z129" s="8">
        <v>1066932861.7</v>
      </c>
      <c r="AB129" s="8">
        <v>0</v>
      </c>
      <c r="AD129" s="8">
        <v>1066932861.7</v>
      </c>
      <c r="AF129" s="38">
        <f t="shared" si="13"/>
        <v>0</v>
      </c>
      <c r="AG129" s="9" t="s">
        <v>185</v>
      </c>
      <c r="AH129" s="8">
        <v>1066932861.7</v>
      </c>
      <c r="AJ129" s="8">
        <v>0</v>
      </c>
      <c r="AL129" s="8">
        <v>1066932861.7</v>
      </c>
      <c r="AN129" s="38">
        <f t="shared" si="14"/>
        <v>0</v>
      </c>
      <c r="AO129" s="9" t="s">
        <v>185</v>
      </c>
      <c r="AP129" s="7">
        <v>1066932861.7</v>
      </c>
      <c r="AR129" s="8">
        <v>0</v>
      </c>
      <c r="AT129" s="8">
        <v>1066932861.7</v>
      </c>
      <c r="AV129" s="38">
        <f t="shared" si="16"/>
        <v>0</v>
      </c>
    </row>
    <row r="130" spans="1:72" x14ac:dyDescent="0.2">
      <c r="A130" s="50" t="s">
        <v>186</v>
      </c>
      <c r="B130" s="37"/>
      <c r="C130" s="47">
        <v>0</v>
      </c>
      <c r="D130" s="47">
        <v>363782258.17000002</v>
      </c>
      <c r="E130" s="47">
        <v>1070573708.0700001</v>
      </c>
      <c r="F130" s="49"/>
      <c r="G130" s="59">
        <v>706791449.89999998</v>
      </c>
      <c r="I130" s="42" t="s">
        <v>186</v>
      </c>
      <c r="J130" s="42"/>
      <c r="K130" s="42">
        <v>0</v>
      </c>
      <c r="L130" s="42">
        <v>113430310.79000001</v>
      </c>
      <c r="M130" s="42">
        <v>1066932861.7</v>
      </c>
      <c r="N130" s="42"/>
      <c r="O130" s="42">
        <v>953502550.90999997</v>
      </c>
      <c r="Q130" s="50" t="s">
        <v>186</v>
      </c>
      <c r="S130" s="49">
        <v>953502550.90999997</v>
      </c>
      <c r="T130" s="40">
        <v>141450945.90000001</v>
      </c>
      <c r="U130" s="40">
        <v>0</v>
      </c>
      <c r="W130" s="40">
        <v>812051605.00999999</v>
      </c>
      <c r="X130" s="38">
        <f t="shared" si="12"/>
        <v>0</v>
      </c>
      <c r="Y130" s="9" t="s">
        <v>186</v>
      </c>
      <c r="AA130" s="8">
        <v>812051605.00999999</v>
      </c>
      <c r="AB130" s="40">
        <v>108901001.48</v>
      </c>
      <c r="AC130" s="8">
        <v>3640846.37</v>
      </c>
      <c r="AE130" s="8">
        <v>706791449.89999998</v>
      </c>
      <c r="AF130" s="38">
        <f t="shared" si="13"/>
        <v>0</v>
      </c>
      <c r="AG130" s="9" t="s">
        <v>186</v>
      </c>
      <c r="AI130" s="8">
        <v>706791449.89999998</v>
      </c>
      <c r="AJ130" s="8">
        <v>114410731.84</v>
      </c>
      <c r="AK130" s="8">
        <v>31460917.5</v>
      </c>
      <c r="AM130" s="8">
        <v>623841635.55999994</v>
      </c>
      <c r="AN130" s="38">
        <f t="shared" si="14"/>
        <v>0</v>
      </c>
      <c r="AO130" s="9" t="s">
        <v>186</v>
      </c>
      <c r="AP130" s="35"/>
      <c r="AQ130" s="8">
        <v>623841635.55999994</v>
      </c>
      <c r="AR130" s="8">
        <v>85911865.049999997</v>
      </c>
      <c r="AS130" s="8">
        <v>0</v>
      </c>
      <c r="AU130" s="8">
        <v>537929770.50999999</v>
      </c>
      <c r="AV130" s="38">
        <f t="shared" si="16"/>
        <v>0</v>
      </c>
    </row>
    <row r="131" spans="1:72" ht="22.5" x14ac:dyDescent="0.2">
      <c r="A131" s="41" t="s">
        <v>187</v>
      </c>
      <c r="D131" s="43">
        <v>3640846.37</v>
      </c>
      <c r="F131" s="43">
        <v>3640846.37</v>
      </c>
      <c r="G131" s="43"/>
      <c r="I131" s="42"/>
      <c r="J131" s="42"/>
      <c r="K131" s="42"/>
      <c r="L131" s="42"/>
      <c r="M131" s="42"/>
      <c r="N131" s="42"/>
      <c r="O131" s="42"/>
      <c r="Q131" s="50"/>
      <c r="X131" s="38">
        <f t="shared" si="12"/>
        <v>0</v>
      </c>
      <c r="Y131" s="9" t="s">
        <v>187</v>
      </c>
      <c r="Z131" s="8">
        <v>0</v>
      </c>
      <c r="AB131" s="8">
        <v>3640846.37</v>
      </c>
      <c r="AC131" s="8"/>
      <c r="AD131" s="8">
        <v>3640846.37</v>
      </c>
      <c r="AF131" s="38">
        <f t="shared" si="13"/>
        <v>0</v>
      </c>
      <c r="AG131" s="7" t="s">
        <v>187</v>
      </c>
      <c r="AH131" s="8">
        <v>3640846.37</v>
      </c>
      <c r="AJ131" s="8">
        <v>31460917.5</v>
      </c>
      <c r="AL131" s="8">
        <v>35101763.869999997</v>
      </c>
      <c r="AN131" s="38">
        <f t="shared" si="14"/>
        <v>0</v>
      </c>
      <c r="AO131" s="9" t="s">
        <v>187</v>
      </c>
      <c r="AP131" s="7">
        <v>35101763.869999997</v>
      </c>
      <c r="AR131" s="8">
        <v>0</v>
      </c>
      <c r="AT131" s="8">
        <v>35101763.869999997</v>
      </c>
      <c r="AV131" s="38">
        <f t="shared" si="16"/>
        <v>0</v>
      </c>
    </row>
    <row r="132" spans="1:72" x14ac:dyDescent="0.2">
      <c r="A132" s="41" t="s">
        <v>188</v>
      </c>
      <c r="C132" s="43">
        <v>0</v>
      </c>
      <c r="D132" s="43">
        <v>363782258.17000002</v>
      </c>
      <c r="E132" s="47">
        <v>363782258.17000002</v>
      </c>
      <c r="G132" s="57">
        <v>0</v>
      </c>
      <c r="I132" s="42" t="s">
        <v>188</v>
      </c>
      <c r="J132" s="42"/>
      <c r="K132" s="42">
        <v>0</v>
      </c>
      <c r="L132" s="42">
        <v>113430310.79000001</v>
      </c>
      <c r="M132" s="42">
        <v>113430310.79000001</v>
      </c>
      <c r="N132" s="42"/>
      <c r="O132" s="42">
        <v>0</v>
      </c>
      <c r="Q132" s="50" t="s">
        <v>188</v>
      </c>
      <c r="S132" s="49">
        <v>0</v>
      </c>
      <c r="T132" s="40">
        <v>141450945.90000001</v>
      </c>
      <c r="U132" s="40">
        <v>141450945.90000001</v>
      </c>
      <c r="W132" s="40">
        <v>0</v>
      </c>
      <c r="X132" s="38">
        <f t="shared" si="12"/>
        <v>0</v>
      </c>
      <c r="Y132" s="9" t="s">
        <v>188</v>
      </c>
      <c r="AA132" s="8">
        <v>0</v>
      </c>
      <c r="AB132" s="8">
        <v>108901001.48</v>
      </c>
      <c r="AC132" s="8">
        <v>108901001.48</v>
      </c>
      <c r="AE132" s="8">
        <v>0</v>
      </c>
      <c r="AF132" s="38">
        <f t="shared" si="13"/>
        <v>0</v>
      </c>
      <c r="AG132" s="9" t="s">
        <v>188</v>
      </c>
      <c r="AI132" s="8">
        <v>0</v>
      </c>
      <c r="AJ132" s="8">
        <v>114410731.84</v>
      </c>
      <c r="AK132" s="8">
        <v>114410731.84</v>
      </c>
      <c r="AM132" s="8">
        <v>0</v>
      </c>
      <c r="AN132" s="38">
        <f t="shared" si="14"/>
        <v>0</v>
      </c>
      <c r="AO132" s="9" t="s">
        <v>188</v>
      </c>
      <c r="AP132" s="35"/>
      <c r="AQ132" s="8">
        <v>0</v>
      </c>
      <c r="AR132" s="8">
        <v>85911865.049999997</v>
      </c>
      <c r="AS132" s="8">
        <v>85911865.049999997</v>
      </c>
      <c r="AU132" s="8">
        <v>0</v>
      </c>
      <c r="AV132" s="38">
        <f t="shared" si="16"/>
        <v>0</v>
      </c>
    </row>
    <row r="133" spans="1:72" x14ac:dyDescent="0.2">
      <c r="A133" s="41" t="s">
        <v>189</v>
      </c>
      <c r="C133" s="43">
        <v>0</v>
      </c>
      <c r="E133" s="47">
        <v>363782258.17000002</v>
      </c>
      <c r="G133" s="57">
        <v>363782258.17000002</v>
      </c>
      <c r="I133" s="42" t="s">
        <v>189</v>
      </c>
      <c r="J133" s="42"/>
      <c r="K133" s="42">
        <v>0</v>
      </c>
      <c r="L133" s="42"/>
      <c r="M133" s="42">
        <v>113430310.79000001</v>
      </c>
      <c r="N133" s="42"/>
      <c r="O133" s="42">
        <v>113430310.79000001</v>
      </c>
      <c r="Q133" s="50" t="s">
        <v>189</v>
      </c>
      <c r="S133" s="49">
        <v>113430310.79000001</v>
      </c>
      <c r="U133" s="40">
        <v>141450945.90000001</v>
      </c>
      <c r="W133" s="40">
        <v>254881256.69</v>
      </c>
      <c r="X133" s="38">
        <f t="shared" si="12"/>
        <v>0</v>
      </c>
      <c r="Y133" s="9" t="s">
        <v>189</v>
      </c>
      <c r="Z133" s="8"/>
      <c r="AA133" s="40">
        <v>254881256.69</v>
      </c>
      <c r="AB133" s="8"/>
      <c r="AC133" s="40">
        <v>108901001.48</v>
      </c>
      <c r="AD133" s="8"/>
      <c r="AE133" s="40">
        <v>363782258.17000002</v>
      </c>
      <c r="AF133" s="38">
        <f t="shared" si="13"/>
        <v>0</v>
      </c>
      <c r="AG133" s="9" t="s">
        <v>189</v>
      </c>
      <c r="AI133" s="8">
        <v>363782258.17000002</v>
      </c>
      <c r="AK133" s="8">
        <v>114410731.84</v>
      </c>
      <c r="AM133" s="8">
        <v>478192990.00999999</v>
      </c>
      <c r="AN133" s="38">
        <f t="shared" si="14"/>
        <v>0</v>
      </c>
      <c r="AO133" s="9" t="s">
        <v>189</v>
      </c>
      <c r="AP133" s="35"/>
      <c r="AQ133" s="8">
        <v>478192990.00999999</v>
      </c>
      <c r="AS133" s="8">
        <v>85911865.049999997</v>
      </c>
      <c r="AU133" s="8">
        <v>564104855.05999994</v>
      </c>
      <c r="AV133" s="38">
        <f t="shared" si="16"/>
        <v>0</v>
      </c>
    </row>
    <row r="134" spans="1:72" x14ac:dyDescent="0.2">
      <c r="A134" s="41"/>
      <c r="C134" s="43"/>
      <c r="E134" s="47"/>
      <c r="G134" s="57"/>
      <c r="I134" s="42"/>
      <c r="J134" s="42"/>
      <c r="K134" s="42"/>
      <c r="L134" s="42"/>
      <c r="M134" s="42"/>
      <c r="N134" s="42"/>
      <c r="O134" s="42"/>
      <c r="Q134" s="50"/>
      <c r="X134" s="38">
        <f t="shared" si="12"/>
        <v>0</v>
      </c>
      <c r="Y134" s="9"/>
      <c r="Z134" s="8"/>
      <c r="AB134" s="8"/>
      <c r="AD134" s="8"/>
      <c r="AF134" s="38">
        <f t="shared" si="13"/>
        <v>0</v>
      </c>
      <c r="AG134" s="9"/>
      <c r="AI134" s="8"/>
      <c r="AK134" s="8"/>
      <c r="AM134" s="8"/>
      <c r="AN134" s="38">
        <f t="shared" si="14"/>
        <v>0</v>
      </c>
      <c r="AO134" s="9"/>
      <c r="AP134" s="35"/>
      <c r="AQ134" s="8"/>
      <c r="AS134" s="8"/>
      <c r="AU134" s="8"/>
      <c r="AV134" s="38">
        <f t="shared" si="16"/>
        <v>0</v>
      </c>
    </row>
    <row r="135" spans="1:72" x14ac:dyDescent="0.2">
      <c r="A135" s="41"/>
      <c r="C135" s="43"/>
      <c r="E135" s="47"/>
      <c r="G135" s="57"/>
      <c r="I135" s="42"/>
      <c r="J135" s="42"/>
      <c r="K135" s="42"/>
      <c r="L135" s="42"/>
      <c r="M135" s="42"/>
      <c r="N135" s="42"/>
      <c r="O135" s="42"/>
      <c r="Q135" s="50"/>
      <c r="X135" s="38">
        <f t="shared" si="12"/>
        <v>0</v>
      </c>
      <c r="Y135" s="9"/>
      <c r="Z135" s="8"/>
      <c r="AB135" s="8"/>
      <c r="AD135" s="8"/>
      <c r="AF135" s="38">
        <f t="shared" si="13"/>
        <v>0</v>
      </c>
      <c r="AG135" s="9"/>
      <c r="AI135" s="8"/>
      <c r="AK135" s="8"/>
      <c r="AM135" s="8"/>
      <c r="AN135" s="38">
        <f t="shared" si="14"/>
        <v>0</v>
      </c>
      <c r="AO135" s="9"/>
      <c r="AP135" s="35"/>
      <c r="AQ135" s="8"/>
      <c r="AS135" s="8"/>
      <c r="AU135" s="8"/>
      <c r="AV135" s="38">
        <f t="shared" si="16"/>
        <v>0</v>
      </c>
    </row>
    <row r="136" spans="1:72" x14ac:dyDescent="0.2">
      <c r="A136" s="41" t="s">
        <v>199</v>
      </c>
      <c r="C136" s="56">
        <v>0</v>
      </c>
      <c r="E136" s="47">
        <v>1066932861.7</v>
      </c>
      <c r="G136" s="43">
        <v>1066932861.7</v>
      </c>
      <c r="I136" s="42" t="s">
        <v>190</v>
      </c>
      <c r="J136" s="42"/>
      <c r="K136" s="42">
        <v>0</v>
      </c>
      <c r="L136" s="42"/>
      <c r="M136" s="42">
        <v>1066932861.7</v>
      </c>
      <c r="N136" s="42"/>
      <c r="O136" s="42">
        <v>1066932861.7</v>
      </c>
      <c r="Q136" s="50" t="s">
        <v>190</v>
      </c>
      <c r="S136" s="49">
        <v>1066932861.7</v>
      </c>
      <c r="U136" s="40">
        <v>0</v>
      </c>
      <c r="W136" s="40">
        <v>1066932861.7</v>
      </c>
      <c r="X136" s="38">
        <f t="shared" si="12"/>
        <v>0</v>
      </c>
      <c r="Y136" s="9" t="s">
        <v>190</v>
      </c>
      <c r="AA136" s="8">
        <v>1066932861.7</v>
      </c>
      <c r="AB136" s="8"/>
      <c r="AC136" s="8">
        <v>0</v>
      </c>
      <c r="AE136" s="8">
        <v>1066932861.7</v>
      </c>
      <c r="AF136" s="38">
        <f t="shared" si="13"/>
        <v>0</v>
      </c>
      <c r="AG136" s="9" t="s">
        <v>190</v>
      </c>
      <c r="AI136" s="8">
        <v>1066932861.7</v>
      </c>
      <c r="AK136" s="8">
        <v>0</v>
      </c>
      <c r="AM136" s="8">
        <v>1066932861.7</v>
      </c>
      <c r="AN136" s="38">
        <f t="shared" si="14"/>
        <v>0</v>
      </c>
      <c r="AO136" s="9" t="s">
        <v>190</v>
      </c>
      <c r="AP136" s="35"/>
      <c r="AQ136" s="8">
        <v>1066932861.7</v>
      </c>
      <c r="AS136" s="8">
        <v>0</v>
      </c>
      <c r="AU136" s="8">
        <v>1066932861.7</v>
      </c>
      <c r="AV136" s="38">
        <f t="shared" si="16"/>
        <v>0</v>
      </c>
    </row>
    <row r="137" spans="1:72" s="49" customFormat="1" x14ac:dyDescent="0.2">
      <c r="A137" s="41" t="s">
        <v>200</v>
      </c>
      <c r="B137" s="43">
        <v>0</v>
      </c>
      <c r="C137" s="36"/>
      <c r="D137" s="43">
        <v>1082098452.26</v>
      </c>
      <c r="E137" s="47">
        <v>296371809.45999998</v>
      </c>
      <c r="F137" s="43">
        <v>785726642.79999995</v>
      </c>
      <c r="G137" s="36"/>
      <c r="H137" s="38"/>
      <c r="I137" s="42" t="s">
        <v>191</v>
      </c>
      <c r="J137" s="42">
        <v>0</v>
      </c>
      <c r="K137" s="42"/>
      <c r="L137" s="42">
        <v>1075566675.5699999</v>
      </c>
      <c r="M137" s="42">
        <v>87942932.780000001</v>
      </c>
      <c r="N137" s="42">
        <v>987623742.78999996</v>
      </c>
      <c r="O137" s="42"/>
      <c r="P137" s="38"/>
      <c r="Q137" s="50" t="s">
        <v>191</v>
      </c>
      <c r="R137" s="40">
        <v>987623742.78999996</v>
      </c>
      <c r="T137" s="40">
        <v>750804.28</v>
      </c>
      <c r="U137" s="40">
        <v>92322750.640000001</v>
      </c>
      <c r="V137" s="40">
        <v>896051796.42999995</v>
      </c>
      <c r="W137" s="40"/>
      <c r="X137" s="38">
        <f t="shared" si="12"/>
        <v>0</v>
      </c>
      <c r="Y137" s="7" t="s">
        <v>191</v>
      </c>
      <c r="Z137" s="8">
        <v>896051796.42999995</v>
      </c>
      <c r="AA137" s="40"/>
      <c r="AB137" s="8">
        <v>5780972.4100000001</v>
      </c>
      <c r="AC137" s="40">
        <v>116106126.04000001</v>
      </c>
      <c r="AD137" s="8">
        <v>785726642.79999995</v>
      </c>
      <c r="AE137" s="40"/>
      <c r="AF137" s="38">
        <f t="shared" si="13"/>
        <v>0</v>
      </c>
      <c r="AG137" s="9" t="s">
        <v>191</v>
      </c>
      <c r="AH137" s="8">
        <v>785726642.79999995</v>
      </c>
      <c r="AI137" s="40"/>
      <c r="AJ137" s="8">
        <v>46733571.549999997</v>
      </c>
      <c r="AK137" s="8">
        <v>120911947</v>
      </c>
      <c r="AL137" s="8">
        <v>711548267.35000002</v>
      </c>
      <c r="AM137" s="40"/>
      <c r="AN137" s="38">
        <f t="shared" si="14"/>
        <v>0</v>
      </c>
      <c r="AO137" s="9" t="s">
        <v>191</v>
      </c>
      <c r="AP137" s="7">
        <v>711548267.35000002</v>
      </c>
      <c r="AQ137" s="40"/>
      <c r="AR137" s="8">
        <v>10353004</v>
      </c>
      <c r="AS137" s="8">
        <v>120639777.87</v>
      </c>
      <c r="AT137" s="8">
        <v>601261493.48000002</v>
      </c>
      <c r="AU137" s="40"/>
      <c r="AV137" s="38">
        <f t="shared" si="16"/>
        <v>0</v>
      </c>
      <c r="AW137" s="40"/>
      <c r="AX137" s="40"/>
      <c r="AY137" s="40"/>
      <c r="AZ137" s="40"/>
      <c r="BA137" s="40"/>
      <c r="BB137" s="40"/>
      <c r="BC137" s="40"/>
      <c r="BD137" s="40"/>
      <c r="BE137" s="40"/>
      <c r="BF137" s="40"/>
      <c r="BG137" s="40"/>
      <c r="BH137" s="40"/>
      <c r="BI137" s="40"/>
      <c r="BJ137" s="40"/>
      <c r="BK137" s="40"/>
      <c r="BL137" s="40"/>
      <c r="BM137" s="40"/>
      <c r="BN137" s="40"/>
      <c r="BO137" s="40"/>
      <c r="BP137" s="40"/>
      <c r="BQ137" s="40"/>
      <c r="BR137" s="40"/>
      <c r="BS137" s="40"/>
      <c r="BT137" s="40"/>
    </row>
    <row r="138" spans="1:72" ht="22.5" x14ac:dyDescent="0.2">
      <c r="A138" s="41" t="s">
        <v>201</v>
      </c>
      <c r="C138" s="56">
        <v>0</v>
      </c>
      <c r="D138" s="43">
        <v>11524744.189999999</v>
      </c>
      <c r="E138" s="47">
        <v>15165590.560000001</v>
      </c>
      <c r="G138" s="43">
        <v>3640846.37</v>
      </c>
      <c r="I138" s="41" t="s">
        <v>192</v>
      </c>
      <c r="J138" s="41"/>
      <c r="K138" s="41">
        <v>0</v>
      </c>
      <c r="L138" s="41">
        <v>6167967.5</v>
      </c>
      <c r="M138" s="41">
        <v>8633813.8699999992</v>
      </c>
      <c r="N138" s="41"/>
      <c r="O138" s="41">
        <v>2465846.37</v>
      </c>
      <c r="Q138" s="50" t="s">
        <v>192</v>
      </c>
      <c r="S138" s="49">
        <v>2465846.37</v>
      </c>
      <c r="T138" s="40">
        <v>750804.28</v>
      </c>
      <c r="U138" s="40">
        <v>750804.28</v>
      </c>
      <c r="W138" s="40">
        <v>2465846.37</v>
      </c>
      <c r="X138" s="38">
        <f t="shared" si="12"/>
        <v>0</v>
      </c>
      <c r="Y138" s="60" t="s">
        <v>192</v>
      </c>
      <c r="Z138" s="61"/>
      <c r="AA138" s="62">
        <v>2465846.37</v>
      </c>
      <c r="AB138" s="62">
        <v>4605972.41</v>
      </c>
      <c r="AC138" s="62">
        <v>5780972.4100000001</v>
      </c>
      <c r="AD138" s="61"/>
      <c r="AE138" s="63">
        <v>3640846.37</v>
      </c>
      <c r="AF138" s="38">
        <f t="shared" si="13"/>
        <v>0</v>
      </c>
      <c r="AG138" s="7" t="s">
        <v>192</v>
      </c>
      <c r="AI138" s="8">
        <v>3640846.37</v>
      </c>
      <c r="AJ138" s="8">
        <v>15270654.050000001</v>
      </c>
      <c r="AK138" s="8">
        <v>46733571.549999997</v>
      </c>
      <c r="AM138" s="8">
        <v>35103763.869999997</v>
      </c>
      <c r="AN138" s="38">
        <f t="shared" si="14"/>
        <v>0</v>
      </c>
      <c r="AO138" s="7" t="s">
        <v>192</v>
      </c>
      <c r="AP138" s="35"/>
      <c r="AQ138" s="8">
        <v>35103763.869999997</v>
      </c>
      <c r="AR138" s="8">
        <v>10353004</v>
      </c>
      <c r="AS138" s="8">
        <v>10353004</v>
      </c>
      <c r="AU138" s="8">
        <v>35103763.869999997</v>
      </c>
      <c r="AV138" s="38">
        <f t="shared" si="16"/>
        <v>0</v>
      </c>
    </row>
    <row r="139" spans="1:72" x14ac:dyDescent="0.2">
      <c r="A139" s="41" t="s">
        <v>202</v>
      </c>
      <c r="B139" s="43">
        <v>0</v>
      </c>
      <c r="D139" s="43">
        <v>284847065.26999998</v>
      </c>
      <c r="E139" s="47">
        <v>265144172.47999999</v>
      </c>
      <c r="F139" s="43">
        <v>19702892.789999999</v>
      </c>
      <c r="I139" s="42" t="s">
        <v>193</v>
      </c>
      <c r="J139" s="42">
        <v>0</v>
      </c>
      <c r="K139" s="42"/>
      <c r="L139" s="42">
        <v>81774965.280000001</v>
      </c>
      <c r="M139" s="42">
        <v>70169465.069999993</v>
      </c>
      <c r="N139" s="42">
        <v>11605500.210000001</v>
      </c>
      <c r="O139" s="42"/>
      <c r="Q139" s="50" t="s">
        <v>193</v>
      </c>
      <c r="R139" s="40">
        <v>11605500.210000001</v>
      </c>
      <c r="T139" s="40">
        <v>91571946.359999999</v>
      </c>
      <c r="U139" s="40">
        <v>85654357.650000006</v>
      </c>
      <c r="V139" s="40">
        <v>17523088.920000002</v>
      </c>
      <c r="X139" s="38">
        <f t="shared" si="12"/>
        <v>0</v>
      </c>
      <c r="Y139" s="60" t="s">
        <v>193</v>
      </c>
      <c r="Z139" s="62">
        <v>17523088.920000002</v>
      </c>
      <c r="AA139" s="61"/>
      <c r="AB139" s="62">
        <v>111500153.63</v>
      </c>
      <c r="AC139" s="62">
        <v>109320349.76000001</v>
      </c>
      <c r="AD139" s="62">
        <v>19702892.789999999</v>
      </c>
      <c r="AE139" s="64"/>
      <c r="AF139" s="38">
        <f t="shared" si="13"/>
        <v>0</v>
      </c>
      <c r="AG139" s="9" t="s">
        <v>193</v>
      </c>
      <c r="AH139" s="8">
        <v>19702892.789999999</v>
      </c>
      <c r="AJ139" s="8">
        <v>105641292.95</v>
      </c>
      <c r="AK139" s="8">
        <v>96938187.620000005</v>
      </c>
      <c r="AL139" s="8">
        <v>28405998.120000001</v>
      </c>
      <c r="AN139" s="38">
        <f t="shared" si="14"/>
        <v>0</v>
      </c>
      <c r="AO139" s="9" t="s">
        <v>193</v>
      </c>
      <c r="AP139" s="7">
        <v>28405998.120000001</v>
      </c>
      <c r="AR139" s="8">
        <v>110286773.87</v>
      </c>
      <c r="AS139" s="8">
        <v>108112977.93000001</v>
      </c>
      <c r="AT139" s="8">
        <v>30579794.059999999</v>
      </c>
      <c r="AV139" s="38">
        <f t="shared" si="16"/>
        <v>0</v>
      </c>
      <c r="AW139" s="49"/>
      <c r="AX139" s="49"/>
      <c r="AY139" s="49"/>
      <c r="AZ139" s="49"/>
      <c r="BA139" s="49"/>
      <c r="BB139" s="49"/>
      <c r="BC139" s="49"/>
      <c r="BD139" s="49"/>
      <c r="BE139" s="49"/>
      <c r="BF139" s="49"/>
      <c r="BG139" s="49"/>
      <c r="BH139" s="49"/>
      <c r="BI139" s="49"/>
      <c r="BJ139" s="49"/>
      <c r="BK139" s="49"/>
      <c r="BL139" s="49"/>
      <c r="BM139" s="49"/>
      <c r="BN139" s="49"/>
      <c r="BO139" s="49"/>
      <c r="BP139" s="49"/>
      <c r="BQ139" s="49"/>
      <c r="BR139" s="49"/>
      <c r="BS139" s="49"/>
      <c r="BT139" s="49"/>
    </row>
    <row r="140" spans="1:72" x14ac:dyDescent="0.2">
      <c r="A140" s="41" t="s">
        <v>203</v>
      </c>
      <c r="B140" s="43">
        <v>0</v>
      </c>
      <c r="D140" s="43">
        <v>265144172.47999999</v>
      </c>
      <c r="E140" s="47">
        <v>221642994.19</v>
      </c>
      <c r="F140" s="43">
        <v>43501178.289999999</v>
      </c>
      <c r="I140" s="42" t="s">
        <v>194</v>
      </c>
      <c r="J140" s="42">
        <v>0</v>
      </c>
      <c r="K140" s="42"/>
      <c r="L140" s="42">
        <v>70169465.069999993</v>
      </c>
      <c r="M140" s="42">
        <v>41978883.829999998</v>
      </c>
      <c r="N140" s="42">
        <v>28190581.239999998</v>
      </c>
      <c r="O140" s="42"/>
      <c r="Q140" s="50" t="s">
        <v>194</v>
      </c>
      <c r="R140" s="40">
        <v>28190581.239999998</v>
      </c>
      <c r="T140" s="40">
        <v>85654357.650000006</v>
      </c>
      <c r="U140" s="40">
        <v>73049962.849999994</v>
      </c>
      <c r="V140" s="40">
        <v>40794976.039999999</v>
      </c>
      <c r="X140" s="38">
        <f t="shared" si="12"/>
        <v>0</v>
      </c>
      <c r="Y140" s="60" t="s">
        <v>194</v>
      </c>
      <c r="Z140" s="62">
        <v>40794976.039999999</v>
      </c>
      <c r="AA140" s="61"/>
      <c r="AB140" s="62">
        <v>109320349.76000001</v>
      </c>
      <c r="AC140" s="62">
        <v>106614147.51000001</v>
      </c>
      <c r="AD140" s="62">
        <v>43501178.289999999</v>
      </c>
      <c r="AE140" s="64"/>
      <c r="AF140" s="38">
        <f t="shared" si="13"/>
        <v>0</v>
      </c>
      <c r="AG140" s="9" t="s">
        <v>194</v>
      </c>
      <c r="AH140" s="8">
        <v>43501178.289999999</v>
      </c>
      <c r="AJ140" s="8">
        <v>96938187.620000005</v>
      </c>
      <c r="AK140" s="8">
        <v>92462974.290000007</v>
      </c>
      <c r="AL140" s="8">
        <v>47976391.619999997</v>
      </c>
      <c r="AN140" s="38">
        <f t="shared" si="14"/>
        <v>0</v>
      </c>
      <c r="AO140" s="9" t="s">
        <v>194</v>
      </c>
      <c r="AP140" s="7">
        <v>47976391.619999997</v>
      </c>
      <c r="AR140" s="8">
        <v>108112977.93000001</v>
      </c>
      <c r="AS140" s="8">
        <v>100822618.04000001</v>
      </c>
      <c r="AT140" s="8">
        <v>55266751.509999998</v>
      </c>
      <c r="AV140" s="38">
        <f t="shared" si="16"/>
        <v>0</v>
      </c>
    </row>
    <row r="141" spans="1:72" x14ac:dyDescent="0.2">
      <c r="A141" s="41" t="s">
        <v>204</v>
      </c>
      <c r="B141" s="43">
        <v>0</v>
      </c>
      <c r="D141" s="43">
        <v>221642994.19</v>
      </c>
      <c r="E141" s="47">
        <v>221642994.19</v>
      </c>
      <c r="F141" s="43">
        <v>0</v>
      </c>
      <c r="I141" s="42" t="s">
        <v>195</v>
      </c>
      <c r="J141" s="42">
        <v>0</v>
      </c>
      <c r="K141" s="42"/>
      <c r="L141" s="42">
        <v>41978883.829999998</v>
      </c>
      <c r="M141" s="42">
        <v>41978883.829999998</v>
      </c>
      <c r="N141" s="42">
        <v>0</v>
      </c>
      <c r="O141" s="42"/>
      <c r="Q141" s="50" t="s">
        <v>196</v>
      </c>
      <c r="R141" s="40">
        <v>0</v>
      </c>
      <c r="T141" s="40">
        <v>73049962.849999994</v>
      </c>
      <c r="U141" s="40">
        <v>73049962.849999994</v>
      </c>
      <c r="V141" s="40">
        <v>0</v>
      </c>
      <c r="X141" s="38">
        <f t="shared" si="12"/>
        <v>0</v>
      </c>
      <c r="Y141" s="60" t="s">
        <v>196</v>
      </c>
      <c r="Z141" s="62">
        <v>0</v>
      </c>
      <c r="AA141" s="61"/>
      <c r="AB141" s="62">
        <v>106614147.51000001</v>
      </c>
      <c r="AC141" s="62">
        <v>106614147.51000001</v>
      </c>
      <c r="AD141" s="62">
        <v>0</v>
      </c>
      <c r="AE141" s="64"/>
      <c r="AF141" s="38">
        <f t="shared" si="13"/>
        <v>0</v>
      </c>
      <c r="AG141" s="9" t="s">
        <v>195</v>
      </c>
      <c r="AH141" s="10">
        <v>0</v>
      </c>
      <c r="AI141" s="65"/>
      <c r="AJ141" s="10">
        <v>92462974.290000007</v>
      </c>
      <c r="AK141" s="10">
        <v>92462974.290000007</v>
      </c>
      <c r="AL141" s="10">
        <v>0</v>
      </c>
      <c r="AM141" s="65"/>
      <c r="AN141" s="38">
        <f t="shared" si="14"/>
        <v>0</v>
      </c>
      <c r="AO141" s="9" t="s">
        <v>195</v>
      </c>
      <c r="AP141" s="7">
        <v>0</v>
      </c>
      <c r="AR141" s="8">
        <v>100822618.04000001</v>
      </c>
      <c r="AS141" s="8">
        <v>100822618.04000001</v>
      </c>
      <c r="AT141" s="8">
        <v>0</v>
      </c>
      <c r="AV141" s="38">
        <f t="shared" si="16"/>
        <v>0</v>
      </c>
    </row>
    <row r="142" spans="1:72" x14ac:dyDescent="0.2">
      <c r="A142" s="41" t="s">
        <v>205</v>
      </c>
      <c r="B142" s="43">
        <v>0</v>
      </c>
      <c r="D142" s="43">
        <v>221642994.19</v>
      </c>
      <c r="F142" s="43">
        <v>221642994.19</v>
      </c>
      <c r="I142" s="42" t="s">
        <v>197</v>
      </c>
      <c r="J142" s="66">
        <v>0</v>
      </c>
      <c r="K142" s="66"/>
      <c r="L142" s="66">
        <v>41978883.829999998</v>
      </c>
      <c r="M142" s="66"/>
      <c r="N142" s="66">
        <v>41978883.829999998</v>
      </c>
      <c r="O142" s="66"/>
      <c r="Q142" s="50" t="s">
        <v>198</v>
      </c>
      <c r="R142" s="40">
        <v>41978883.829999998</v>
      </c>
      <c r="T142" s="40">
        <v>73049962.849999994</v>
      </c>
      <c r="V142" s="40">
        <v>115028846.68000001</v>
      </c>
      <c r="X142" s="38">
        <f t="shared" si="12"/>
        <v>0</v>
      </c>
      <c r="Y142" s="60" t="s">
        <v>198</v>
      </c>
      <c r="Z142" s="67">
        <v>115028846.68000001</v>
      </c>
      <c r="AA142" s="68"/>
      <c r="AB142" s="67">
        <v>106614147.51000001</v>
      </c>
      <c r="AC142" s="67"/>
      <c r="AD142" s="67">
        <v>221642994.19</v>
      </c>
      <c r="AE142" s="69"/>
      <c r="AF142" s="38">
        <f t="shared" si="13"/>
        <v>0</v>
      </c>
      <c r="AG142" s="9" t="s">
        <v>197</v>
      </c>
      <c r="AH142" s="12">
        <v>221642994.19</v>
      </c>
      <c r="AI142" s="70"/>
      <c r="AJ142" s="12">
        <v>92462974.290000007</v>
      </c>
      <c r="AK142" s="70"/>
      <c r="AL142" s="12">
        <v>314105968.48000002</v>
      </c>
      <c r="AM142" s="70"/>
      <c r="AN142" s="38">
        <f t="shared" si="14"/>
        <v>0</v>
      </c>
      <c r="AO142" s="9" t="s">
        <v>197</v>
      </c>
      <c r="AP142" s="13">
        <v>314105968.48000002</v>
      </c>
      <c r="AQ142" s="70"/>
      <c r="AR142" s="12">
        <v>100822618.04000001</v>
      </c>
      <c r="AS142" s="70"/>
      <c r="AT142" s="12">
        <v>414928586.51999998</v>
      </c>
      <c r="AU142" s="70"/>
      <c r="AV142" s="38">
        <f t="shared" si="16"/>
        <v>0</v>
      </c>
    </row>
    <row r="143" spans="1:72" x14ac:dyDescent="0.2">
      <c r="R143" s="71">
        <f>SUM(R9:R142)</f>
        <v>3892303977.4799995</v>
      </c>
      <c r="T143" s="72">
        <f>SUM(T9:T142)</f>
        <v>3810938384.2800012</v>
      </c>
      <c r="V143" s="73">
        <f>SUM(V9:V142)</f>
        <v>4047744904.0799999</v>
      </c>
      <c r="Y143" s="74"/>
      <c r="AG143" s="9"/>
      <c r="AH143" s="14">
        <f>SUM(AH9:AH142)</f>
        <v>4166189525.9000001</v>
      </c>
      <c r="AJ143" s="14">
        <f>SUM(AJ9:AJ142)</f>
        <v>5259150748.5299978</v>
      </c>
      <c r="AL143" s="14">
        <f>SUM(AL9:AL142)</f>
        <v>4339612469.0900002</v>
      </c>
      <c r="AO143" s="9"/>
      <c r="AP143" s="6">
        <f>SUM(AP9:AP142)</f>
        <v>4339612469.0900002</v>
      </c>
      <c r="AR143" s="6">
        <f>SUM(AR9:AR142)</f>
        <v>5019865928.1099997</v>
      </c>
      <c r="AT143" s="6">
        <f>SUM(AT9:AT142)</f>
        <v>4434937423.1399994</v>
      </c>
    </row>
    <row r="144" spans="1:72" x14ac:dyDescent="0.2">
      <c r="A144" s="75"/>
      <c r="B144" s="76"/>
      <c r="C144" s="76"/>
      <c r="D144" s="76"/>
      <c r="E144" s="77"/>
      <c r="F144" s="76"/>
      <c r="G144" s="76"/>
      <c r="S144" s="72">
        <f>SUM(S9:S142)</f>
        <v>3892303977.4799995</v>
      </c>
      <c r="U144" s="72">
        <f>SUM(U9:U142)</f>
        <v>3809938384.2800002</v>
      </c>
      <c r="W144" s="72">
        <f>SUM(W9:W142)</f>
        <v>4047744904.0800009</v>
      </c>
      <c r="Y144" s="74"/>
      <c r="Z144" s="78">
        <f>SUM(Z13:Z142)</f>
        <v>3827739876.6900001</v>
      </c>
      <c r="AA144" s="61"/>
      <c r="AB144" s="78">
        <f>SUM(AB13:AB142)</f>
        <v>924842312.95000005</v>
      </c>
      <c r="AC144" s="61"/>
      <c r="AD144" s="78">
        <f>SUM(AD13:AD142)</f>
        <v>3943097298.1700006</v>
      </c>
      <c r="AE144" s="64"/>
      <c r="AH144" s="14"/>
      <c r="AI144" s="14">
        <f>SUM(AI9:AI142)</f>
        <v>4166684182.8199997</v>
      </c>
      <c r="AJ144" s="14"/>
      <c r="AK144" s="14">
        <f>SUM(AK9:AK142)</f>
        <v>5259150748.5299997</v>
      </c>
      <c r="AL144" s="14"/>
      <c r="AM144" s="14">
        <f>SUM(AM9:AM142)</f>
        <v>4340107126.0100002</v>
      </c>
      <c r="AQ144" s="6">
        <f>SUM(AQ9:AQ142)</f>
        <v>4340107126.0100002</v>
      </c>
      <c r="AS144" s="6">
        <f>SUM(AS9:AS142)</f>
        <v>5019865928.1099997</v>
      </c>
      <c r="AU144" s="6">
        <f>SUM(AU9:AU142)</f>
        <v>4435432080.0600004</v>
      </c>
    </row>
    <row r="145" spans="1:72" x14ac:dyDescent="0.2">
      <c r="A145" s="48"/>
      <c r="B145" s="37">
        <f>SUM(B8:B144)</f>
        <v>1632583225.1099999</v>
      </c>
      <c r="C145" s="79">
        <f>SUM(C8:C144)</f>
        <v>1632583225.1099999</v>
      </c>
      <c r="D145" s="37">
        <f>SUM(D8:D144)</f>
        <v>15049713508.639997</v>
      </c>
      <c r="E145" s="37">
        <f>SUM(E8:E144)</f>
        <v>15049713508.640003</v>
      </c>
      <c r="F145" s="37">
        <f>SUM(F9:F144)</f>
        <v>4166189525.9000001</v>
      </c>
      <c r="G145" s="37">
        <f>SUM(G8:G144)</f>
        <v>4166189525.8999996</v>
      </c>
      <c r="J145" s="80">
        <f>SUM(J9:J144)</f>
        <v>1632583225.1099999</v>
      </c>
      <c r="K145" s="80">
        <f t="shared" ref="K145:O145" si="17">SUM(K9:K144)</f>
        <v>1633183742.2299998</v>
      </c>
      <c r="L145" s="80">
        <f t="shared" si="17"/>
        <v>4277070764.0199995</v>
      </c>
      <c r="M145" s="80">
        <f t="shared" si="17"/>
        <v>4276470246.8999996</v>
      </c>
      <c r="N145" s="80">
        <f t="shared" si="17"/>
        <v>3892303977.4799995</v>
      </c>
      <c r="O145" s="80">
        <f t="shared" si="17"/>
        <v>3892303977.4799995</v>
      </c>
      <c r="Y145" s="9"/>
      <c r="Z145" s="62"/>
      <c r="AA145" s="78">
        <f>SUM(AA13:AA142)</f>
        <v>4047744904.0800009</v>
      </c>
      <c r="AB145" s="62"/>
      <c r="AC145" s="78">
        <f>SUM(AC13:AC142)</f>
        <v>927929513.28999996</v>
      </c>
      <c r="AD145" s="62"/>
      <c r="AE145" s="81">
        <f>SUM(AE13:AE142)</f>
        <v>4166189525.8999996</v>
      </c>
      <c r="AH145" s="71"/>
      <c r="AI145" s="14"/>
      <c r="AJ145" s="71"/>
      <c r="AK145" s="14"/>
      <c r="AL145" s="71"/>
      <c r="AM145" s="14"/>
    </row>
    <row r="146" spans="1:72" x14ac:dyDescent="0.2">
      <c r="W146" s="65"/>
      <c r="X146" s="82"/>
      <c r="Y146" s="15"/>
      <c r="Z146" s="10"/>
      <c r="AA146" s="65"/>
      <c r="AB146" s="10"/>
      <c r="AC146" s="10"/>
      <c r="AD146" s="10"/>
      <c r="AE146" s="65"/>
      <c r="AF146" s="82"/>
      <c r="AG146" s="83"/>
    </row>
    <row r="147" spans="1:72" x14ac:dyDescent="0.2">
      <c r="W147" s="65"/>
      <c r="X147" s="82"/>
      <c r="Y147" s="15"/>
      <c r="Z147" s="10"/>
      <c r="AA147" s="65"/>
      <c r="AB147" s="10"/>
      <c r="AC147" s="65"/>
      <c r="AD147" s="10"/>
      <c r="AE147" s="65"/>
      <c r="AF147" s="82"/>
      <c r="AG147" s="83"/>
    </row>
    <row r="148" spans="1:72" x14ac:dyDescent="0.2">
      <c r="W148" s="65"/>
      <c r="X148" s="82"/>
      <c r="Y148" s="15"/>
      <c r="Z148" s="16"/>
      <c r="AA148" s="65"/>
      <c r="AB148" s="16"/>
      <c r="AC148" s="65"/>
      <c r="AD148" s="16"/>
      <c r="AE148" s="65"/>
      <c r="AF148" s="82"/>
      <c r="AG148" s="83"/>
    </row>
    <row r="149" spans="1:72" s="70" customFormat="1" x14ac:dyDescent="0.2">
      <c r="A149" s="35"/>
      <c r="B149" s="36"/>
      <c r="C149" s="36"/>
      <c r="D149" s="36"/>
      <c r="E149" s="37"/>
      <c r="F149" s="36"/>
      <c r="G149" s="36"/>
      <c r="H149" s="84"/>
      <c r="I149" s="39"/>
      <c r="J149" s="39"/>
      <c r="K149" s="39"/>
      <c r="L149" s="39"/>
      <c r="M149" s="39"/>
      <c r="N149" s="39"/>
      <c r="O149" s="39"/>
      <c r="P149" s="38"/>
      <c r="Q149" s="48"/>
      <c r="R149" s="40"/>
      <c r="S149" s="49"/>
      <c r="T149" s="40"/>
      <c r="U149" s="40"/>
      <c r="V149" s="40"/>
      <c r="W149" s="65"/>
      <c r="X149" s="82"/>
      <c r="Y149" s="83"/>
      <c r="Z149" s="16"/>
      <c r="AA149" s="16"/>
      <c r="AB149" s="16"/>
      <c r="AC149" s="16"/>
      <c r="AD149" s="16"/>
      <c r="AE149" s="16"/>
      <c r="AF149" s="82"/>
      <c r="AG149" s="83"/>
      <c r="AH149" s="40"/>
      <c r="AI149" s="40"/>
      <c r="AJ149" s="40"/>
      <c r="AK149" s="40"/>
      <c r="AL149" s="40"/>
      <c r="AM149" s="40"/>
      <c r="AN149" s="38"/>
      <c r="AO149" s="35"/>
      <c r="AP149" s="40"/>
      <c r="AQ149" s="40"/>
      <c r="AR149" s="40"/>
      <c r="AS149" s="40"/>
      <c r="AT149" s="40"/>
      <c r="AU149" s="40"/>
      <c r="AV149" s="38"/>
      <c r="AW149" s="40"/>
      <c r="AX149" s="40"/>
      <c r="AY149" s="40"/>
      <c r="AZ149" s="40"/>
      <c r="BA149" s="40"/>
      <c r="BB149" s="40"/>
      <c r="BC149" s="40"/>
      <c r="BD149" s="40"/>
      <c r="BE149" s="40"/>
      <c r="BF149" s="40"/>
      <c r="BG149" s="40"/>
      <c r="BH149" s="40"/>
      <c r="BI149" s="40"/>
      <c r="BJ149" s="40"/>
      <c r="BK149" s="40"/>
      <c r="BL149" s="40"/>
      <c r="BM149" s="40"/>
      <c r="BN149" s="40"/>
      <c r="BO149" s="40"/>
      <c r="BP149" s="40"/>
      <c r="BQ149" s="40"/>
      <c r="BR149" s="40"/>
      <c r="BS149" s="40"/>
      <c r="BT149" s="40"/>
    </row>
    <row r="150" spans="1:72" x14ac:dyDescent="0.2">
      <c r="W150" s="65"/>
      <c r="X150" s="82"/>
      <c r="Y150" s="83"/>
      <c r="Z150" s="85"/>
      <c r="AA150" s="16"/>
      <c r="AB150" s="85"/>
      <c r="AC150" s="16"/>
      <c r="AD150" s="85"/>
      <c r="AE150" s="16"/>
      <c r="AF150" s="82"/>
      <c r="AG150" s="83"/>
    </row>
    <row r="151" spans="1:72" x14ac:dyDescent="0.2">
      <c r="W151" s="65"/>
      <c r="X151" s="82"/>
      <c r="Y151" s="83"/>
      <c r="Z151" s="65"/>
      <c r="AA151" s="65"/>
      <c r="AB151" s="65"/>
      <c r="AC151" s="65"/>
      <c r="AD151" s="65"/>
      <c r="AE151" s="65"/>
      <c r="AF151" s="82"/>
      <c r="AG151" s="83"/>
      <c r="AN151" s="84"/>
      <c r="AV151" s="84"/>
      <c r="AW151" s="70"/>
      <c r="AX151" s="70"/>
      <c r="AY151" s="70"/>
      <c r="AZ151" s="70"/>
      <c r="BA151" s="70"/>
      <c r="BB151" s="70"/>
      <c r="BC151" s="70"/>
      <c r="BD151" s="70"/>
      <c r="BE151" s="70"/>
      <c r="BF151" s="70"/>
      <c r="BG151" s="70"/>
      <c r="BH151" s="70"/>
      <c r="BI151" s="70"/>
      <c r="BJ151" s="70"/>
      <c r="BK151" s="70"/>
      <c r="BL151" s="70"/>
      <c r="BM151" s="70"/>
      <c r="BN151" s="70"/>
      <c r="BO151" s="70"/>
      <c r="BP151" s="70"/>
      <c r="BQ151" s="70"/>
      <c r="BR151" s="70"/>
      <c r="BS151" s="70"/>
      <c r="BT151" s="70"/>
    </row>
    <row r="152" spans="1:72" x14ac:dyDescent="0.2">
      <c r="W152" s="65"/>
      <c r="X152" s="82"/>
      <c r="Y152" s="83"/>
      <c r="Z152" s="65"/>
      <c r="AA152" s="65"/>
      <c r="AB152" s="65"/>
      <c r="AC152" s="65"/>
      <c r="AD152" s="65"/>
      <c r="AE152" s="65"/>
      <c r="AF152" s="82"/>
      <c r="AG152" s="83"/>
    </row>
    <row r="153" spans="1:72" x14ac:dyDescent="0.2">
      <c r="P153" s="84"/>
      <c r="W153" s="65"/>
      <c r="X153" s="82"/>
      <c r="Y153" s="83"/>
      <c r="Z153" s="65"/>
      <c r="AA153" s="65"/>
      <c r="AB153" s="65"/>
      <c r="AC153" s="65"/>
      <c r="AD153" s="65"/>
      <c r="AE153" s="65"/>
      <c r="AF153" s="82"/>
      <c r="AG153" s="83"/>
    </row>
    <row r="154" spans="1:72" x14ac:dyDescent="0.2">
      <c r="W154" s="65"/>
      <c r="X154" s="82"/>
      <c r="Y154" s="83"/>
      <c r="Z154" s="65"/>
      <c r="AA154" s="65"/>
      <c r="AB154" s="65"/>
      <c r="AC154" s="65"/>
      <c r="AD154" s="65"/>
      <c r="AE154" s="65"/>
      <c r="AF154" s="82"/>
      <c r="AG154" s="83"/>
    </row>
    <row r="155" spans="1:72" x14ac:dyDescent="0.2">
      <c r="W155" s="65"/>
      <c r="X155" s="82"/>
      <c r="Y155" s="83"/>
      <c r="Z155" s="65"/>
      <c r="AA155" s="65"/>
      <c r="AB155" s="65"/>
      <c r="AC155" s="65"/>
      <c r="AD155" s="65"/>
      <c r="AE155" s="65"/>
      <c r="AF155" s="82"/>
      <c r="AG155" s="83"/>
    </row>
    <row r="156" spans="1:72" x14ac:dyDescent="0.2">
      <c r="B156" s="40"/>
      <c r="C156" s="40"/>
      <c r="D156" s="40"/>
      <c r="E156" s="49"/>
      <c r="F156" s="40"/>
      <c r="G156" s="40"/>
      <c r="W156" s="65"/>
      <c r="X156" s="82"/>
      <c r="Y156" s="83"/>
      <c r="Z156" s="65"/>
      <c r="AA156" s="65"/>
      <c r="AB156" s="65"/>
      <c r="AC156" s="65"/>
      <c r="AD156" s="65"/>
      <c r="AE156" s="65"/>
      <c r="AF156" s="82"/>
      <c r="AG156" s="83"/>
    </row>
    <row r="157" spans="1:72" x14ac:dyDescent="0.2">
      <c r="B157" s="40"/>
      <c r="C157" s="40"/>
      <c r="D157" s="40"/>
      <c r="E157" s="49"/>
      <c r="F157" s="40"/>
      <c r="G157" s="40"/>
      <c r="W157" s="65"/>
      <c r="X157" s="82"/>
      <c r="Y157" s="83"/>
      <c r="Z157" s="65"/>
      <c r="AA157" s="65"/>
      <c r="AB157" s="65"/>
      <c r="AC157" s="65"/>
      <c r="AD157" s="65"/>
      <c r="AE157" s="65"/>
      <c r="AF157" s="82"/>
      <c r="AG157" s="83"/>
    </row>
    <row r="158" spans="1:72" x14ac:dyDescent="0.2">
      <c r="B158" s="40"/>
      <c r="C158" s="40"/>
      <c r="D158" s="40"/>
      <c r="E158" s="49"/>
      <c r="F158" s="40"/>
      <c r="G158" s="40"/>
      <c r="W158" s="65"/>
      <c r="X158" s="82"/>
      <c r="Y158" s="83"/>
      <c r="Z158" s="65"/>
      <c r="AA158" s="65"/>
      <c r="AB158" s="65"/>
      <c r="AC158" s="65"/>
      <c r="AD158" s="65"/>
      <c r="AE158" s="65"/>
      <c r="AF158" s="82"/>
      <c r="AG158" s="83"/>
    </row>
  </sheetData>
  <mergeCells count="15">
    <mergeCell ref="V6:W6"/>
    <mergeCell ref="J6:K6"/>
    <mergeCell ref="L6:M6"/>
    <mergeCell ref="N6:O6"/>
    <mergeCell ref="R6:S6"/>
    <mergeCell ref="T6:U6"/>
    <mergeCell ref="AP6:AQ6"/>
    <mergeCell ref="AR6:AS6"/>
    <mergeCell ref="AT6:AU6"/>
    <mergeCell ref="Z6:AA6"/>
    <mergeCell ref="AB6:AC6"/>
    <mergeCell ref="AD6:AE6"/>
    <mergeCell ref="AH6:AI6"/>
    <mergeCell ref="AJ6:AK6"/>
    <mergeCell ref="AL6:AM6"/>
  </mergeCells>
  <pageMargins left="0.7" right="0.7" top="0.75" bottom="0.75" header="0.3" footer="0.3"/>
  <pageSetup orientation="portrait" r:id="rId1"/>
  <ignoredErrors>
    <ignoredError sqref="Z144 AB144 AD144" formulaRange="1"/>
    <ignoredError sqref="F145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143"/>
  <sheetViews>
    <sheetView showGridLines="0" tabSelected="1" workbookViewId="0">
      <selection activeCell="H35" sqref="H35:J35"/>
    </sheetView>
  </sheetViews>
  <sheetFormatPr baseColWidth="10" defaultRowHeight="15" x14ac:dyDescent="0.25"/>
  <cols>
    <col min="1" max="1" width="67.140625" style="17" customWidth="1"/>
    <col min="2" max="2" width="3.7109375" style="1" customWidth="1"/>
    <col min="3" max="5" width="16.85546875" style="2" customWidth="1"/>
    <col min="6" max="6" width="17.42578125" style="2" customWidth="1"/>
    <col min="7" max="7" width="16.85546875" style="2" customWidth="1"/>
    <col min="8" max="10" width="17.42578125" style="2" customWidth="1"/>
    <col min="11" max="19" width="17.42578125" style="2" hidden="1" customWidth="1"/>
    <col min="20" max="20" width="20.42578125" style="2" customWidth="1"/>
    <col min="21" max="24" width="15.85546875" style="2" customWidth="1"/>
    <col min="25" max="26" width="16" style="2" customWidth="1"/>
    <col min="27" max="27" width="16.85546875" customWidth="1"/>
    <col min="28" max="28" width="19.42578125" style="3" customWidth="1"/>
    <col min="29" max="30" width="16.85546875" style="3" customWidth="1"/>
    <col min="31" max="31" width="16.85546875" style="2" customWidth="1"/>
    <col min="32" max="32" width="17.7109375" style="11" customWidth="1"/>
    <col min="33" max="33" width="32.28515625" style="146" customWidth="1"/>
    <col min="34" max="34" width="18.28515625" style="146" customWidth="1"/>
    <col min="35" max="37" width="17.85546875" style="146" bestFit="1" customWidth="1"/>
    <col min="38" max="38" width="16.85546875" style="146" bestFit="1" customWidth="1"/>
    <col min="39" max="39" width="18.140625" style="143" customWidth="1"/>
    <col min="40" max="40" width="75" style="143" customWidth="1"/>
    <col min="41" max="41" width="15.140625" style="144" bestFit="1" customWidth="1"/>
    <col min="42" max="42" width="10.5703125" style="143" customWidth="1"/>
    <col min="43" max="43" width="17.28515625" style="143" bestFit="1" customWidth="1"/>
    <col min="44" max="44" width="15.140625" style="143" bestFit="1" customWidth="1"/>
    <col min="45" max="45" width="15.7109375" style="143" bestFit="1" customWidth="1"/>
    <col min="46" max="46" width="15.140625" style="143" bestFit="1" customWidth="1"/>
    <col min="47" max="47" width="17.42578125" style="143" bestFit="1" customWidth="1"/>
    <col min="49" max="49" width="76.5703125" customWidth="1"/>
    <col min="50" max="50" width="14.7109375" bestFit="1" customWidth="1"/>
    <col min="51" max="51" width="12" bestFit="1" customWidth="1"/>
    <col min="52" max="52" width="13.7109375" bestFit="1" customWidth="1"/>
    <col min="54" max="54" width="14.7109375" bestFit="1" customWidth="1"/>
  </cols>
  <sheetData>
    <row r="1" spans="1:54" x14ac:dyDescent="0.25">
      <c r="B1" s="19"/>
      <c r="T1" s="128"/>
      <c r="U1" s="128"/>
      <c r="V1" s="128"/>
      <c r="W1" s="128"/>
      <c r="X1" s="128"/>
      <c r="Y1" s="128"/>
      <c r="Z1" s="128"/>
      <c r="AB1"/>
      <c r="AC1"/>
      <c r="AD1"/>
      <c r="AE1" s="169"/>
    </row>
    <row r="2" spans="1:54" ht="16.5" thickBot="1" x14ac:dyDescent="0.3">
      <c r="A2" s="18" t="s">
        <v>0</v>
      </c>
      <c r="B2" s="19"/>
      <c r="E2" s="26"/>
      <c r="F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  <c r="T2" s="130"/>
      <c r="U2" s="130"/>
      <c r="V2" s="129"/>
      <c r="W2" s="129"/>
      <c r="X2" s="130"/>
      <c r="Y2" s="130"/>
      <c r="Z2" s="130"/>
      <c r="AD2" s="130"/>
      <c r="AE2" s="130"/>
    </row>
    <row r="3" spans="1:54" ht="15.75" thickBot="1" x14ac:dyDescent="0.3">
      <c r="A3" s="18" t="s">
        <v>1</v>
      </c>
      <c r="B3" s="86"/>
      <c r="C3" s="219" t="s">
        <v>2</v>
      </c>
      <c r="D3" s="220"/>
      <c r="E3" s="220"/>
      <c r="F3" s="220"/>
      <c r="G3" s="221"/>
      <c r="H3" s="235" t="s">
        <v>272</v>
      </c>
      <c r="I3" s="236"/>
      <c r="J3" s="236"/>
      <c r="K3" s="236"/>
      <c r="L3" s="236"/>
      <c r="M3" s="236"/>
      <c r="N3" s="236"/>
      <c r="O3" s="236"/>
      <c r="P3" s="236"/>
      <c r="Q3" s="236"/>
      <c r="R3" s="236"/>
      <c r="S3" s="236"/>
      <c r="T3" s="142" t="s">
        <v>273</v>
      </c>
      <c r="U3" s="222" t="s">
        <v>243</v>
      </c>
      <c r="V3" s="223"/>
      <c r="W3" s="223"/>
      <c r="X3" s="223"/>
      <c r="Y3" s="223"/>
      <c r="Z3" s="224"/>
      <c r="AA3" s="228" t="s">
        <v>276</v>
      </c>
      <c r="AB3" s="229"/>
      <c r="AC3" s="229"/>
      <c r="AD3" s="229"/>
      <c r="AE3" s="229"/>
      <c r="AF3" s="230"/>
      <c r="AG3" s="232"/>
      <c r="AH3" s="232"/>
      <c r="AI3" s="231"/>
      <c r="AJ3" s="231"/>
      <c r="AK3" s="231"/>
      <c r="AL3" s="231"/>
    </row>
    <row r="4" spans="1:54" ht="15.75" thickBot="1" x14ac:dyDescent="0.3">
      <c r="A4" s="18" t="s">
        <v>3</v>
      </c>
      <c r="B4" s="87"/>
      <c r="C4" s="24">
        <v>2013</v>
      </c>
      <c r="D4" s="88">
        <v>2014</v>
      </c>
      <c r="E4" s="88">
        <v>2015</v>
      </c>
      <c r="F4" s="88">
        <v>2016</v>
      </c>
      <c r="G4" s="88">
        <v>2017</v>
      </c>
      <c r="H4" s="174" t="s">
        <v>256</v>
      </c>
      <c r="I4" s="174" t="s">
        <v>257</v>
      </c>
      <c r="J4" s="174" t="s">
        <v>258</v>
      </c>
      <c r="K4" s="174" t="s">
        <v>259</v>
      </c>
      <c r="L4" s="174" t="s">
        <v>260</v>
      </c>
      <c r="M4" s="174" t="s">
        <v>261</v>
      </c>
      <c r="N4" s="174" t="s">
        <v>263</v>
      </c>
      <c r="O4" s="174" t="s">
        <v>264</v>
      </c>
      <c r="P4" s="174" t="s">
        <v>265</v>
      </c>
      <c r="Q4" s="174" t="s">
        <v>269</v>
      </c>
      <c r="R4" s="174" t="s">
        <v>270</v>
      </c>
      <c r="S4" s="174" t="s">
        <v>271</v>
      </c>
      <c r="T4" s="131">
        <v>2018</v>
      </c>
      <c r="U4" s="24">
        <v>2013</v>
      </c>
      <c r="V4" s="88">
        <v>2014</v>
      </c>
      <c r="W4" s="88">
        <v>2015</v>
      </c>
      <c r="X4" s="88">
        <v>2016</v>
      </c>
      <c r="Y4" s="88">
        <v>2017</v>
      </c>
      <c r="Z4" s="216" t="s">
        <v>274</v>
      </c>
      <c r="AA4" s="88" t="s">
        <v>206</v>
      </c>
      <c r="AB4" s="88" t="s">
        <v>207</v>
      </c>
      <c r="AC4" s="88" t="s">
        <v>233</v>
      </c>
      <c r="AD4" s="168" t="s">
        <v>253</v>
      </c>
      <c r="AE4" s="138" t="s">
        <v>267</v>
      </c>
      <c r="AF4" s="138" t="s">
        <v>275</v>
      </c>
    </row>
    <row r="5" spans="1:54" ht="15.75" thickBot="1" x14ac:dyDescent="0.3">
      <c r="A5" s="17" t="s">
        <v>4</v>
      </c>
      <c r="B5" s="27"/>
      <c r="C5" s="91"/>
      <c r="D5" s="92"/>
      <c r="E5" s="92"/>
      <c r="F5" s="92"/>
      <c r="G5" s="92"/>
      <c r="H5" s="195"/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6"/>
      <c r="T5" s="180"/>
      <c r="U5" s="91"/>
      <c r="V5" s="92"/>
      <c r="W5" s="92"/>
      <c r="X5" s="92"/>
      <c r="Y5" s="92"/>
      <c r="Z5" s="215">
        <v>3</v>
      </c>
      <c r="AA5" s="33" t="s">
        <v>229</v>
      </c>
      <c r="AB5" s="33" t="s">
        <v>230</v>
      </c>
      <c r="AC5" s="33" t="s">
        <v>231</v>
      </c>
      <c r="AD5" s="34" t="s">
        <v>254</v>
      </c>
      <c r="AE5" s="142" t="s">
        <v>268</v>
      </c>
      <c r="AF5" s="217">
        <v>132.43600000000001</v>
      </c>
      <c r="AG5" s="187"/>
      <c r="AH5" s="188"/>
      <c r="AI5" s="188"/>
      <c r="AJ5" s="188"/>
      <c r="AK5" s="188"/>
      <c r="AL5" s="188"/>
      <c r="AM5" s="153"/>
      <c r="AO5" s="143"/>
    </row>
    <row r="6" spans="1:54" x14ac:dyDescent="0.25">
      <c r="B6" s="27"/>
      <c r="C6" s="89"/>
      <c r="D6" s="29"/>
      <c r="E6" s="29"/>
      <c r="F6" s="29"/>
      <c r="G6" s="29"/>
      <c r="H6" s="196"/>
      <c r="I6" s="106"/>
      <c r="J6" s="106"/>
      <c r="K6" s="106"/>
      <c r="L6" s="106"/>
      <c r="M6" s="106"/>
      <c r="N6" s="106"/>
      <c r="O6" s="106"/>
      <c r="P6" s="106"/>
      <c r="Q6" s="106"/>
      <c r="R6" s="106"/>
      <c r="S6" s="106"/>
      <c r="T6" s="180"/>
      <c r="U6" s="89"/>
      <c r="V6" s="29"/>
      <c r="W6" s="29"/>
      <c r="X6" s="29"/>
      <c r="Y6" s="29"/>
      <c r="Z6" s="139"/>
      <c r="AA6" s="206">
        <f>132.436/111.508</f>
        <v>1.1876816013200848</v>
      </c>
      <c r="AB6" s="181">
        <f>132.436/116.059</f>
        <v>1.1411092633918956</v>
      </c>
      <c r="AC6" s="181">
        <f>132.436/118.532</f>
        <v>1.1173016569365235</v>
      </c>
      <c r="AD6" s="182">
        <f>132.436/122.515</f>
        <v>1.0809778394482308</v>
      </c>
      <c r="AE6" s="170">
        <f>132.436/130.813</f>
        <v>1.0124070237667511</v>
      </c>
      <c r="AF6" s="170">
        <v>1</v>
      </c>
      <c r="AG6" s="187"/>
      <c r="AH6" s="188"/>
      <c r="AI6" s="188"/>
      <c r="AJ6" s="188"/>
      <c r="AK6" s="188"/>
      <c r="AL6" s="188"/>
      <c r="AM6" s="153"/>
    </row>
    <row r="7" spans="1:54" ht="17.25" customHeight="1" x14ac:dyDescent="0.25">
      <c r="A7" s="18" t="s">
        <v>5</v>
      </c>
      <c r="B7" s="27"/>
      <c r="C7" s="89"/>
      <c r="D7" s="29"/>
      <c r="E7" s="29"/>
      <c r="F7" s="29"/>
      <c r="G7" s="29"/>
      <c r="H7" s="196"/>
      <c r="I7" s="106"/>
      <c r="J7" s="106"/>
      <c r="K7" s="106"/>
      <c r="L7" s="106"/>
      <c r="M7" s="106"/>
      <c r="N7" s="106"/>
      <c r="O7" s="106"/>
      <c r="P7" s="106"/>
      <c r="Q7" s="106"/>
      <c r="R7" s="106"/>
      <c r="S7" s="106"/>
      <c r="T7" s="180"/>
      <c r="U7" s="89"/>
      <c r="V7" s="29"/>
      <c r="W7" s="29"/>
      <c r="X7" s="29"/>
      <c r="Y7" s="29"/>
      <c r="Z7" s="139"/>
      <c r="AA7" s="207"/>
      <c r="AB7" s="29"/>
      <c r="AC7" s="29"/>
      <c r="AD7" s="30"/>
      <c r="AE7" s="139"/>
      <c r="AF7" s="139"/>
      <c r="AG7" s="187"/>
      <c r="AH7" s="189"/>
      <c r="AI7" s="189"/>
      <c r="AJ7" s="189"/>
      <c r="AK7" s="189"/>
      <c r="AL7" s="189"/>
      <c r="AM7" s="154"/>
      <c r="AN7" s="148"/>
      <c r="AV7" s="11"/>
      <c r="AW7" s="11"/>
      <c r="AX7" s="11"/>
      <c r="AY7" s="11"/>
      <c r="AZ7" s="11"/>
      <c r="BA7" s="11"/>
      <c r="BB7" s="11"/>
    </row>
    <row r="8" spans="1:54" s="100" customFormat="1" x14ac:dyDescent="0.25">
      <c r="A8" s="109" t="s">
        <v>238</v>
      </c>
      <c r="B8" s="110"/>
      <c r="C8" s="111">
        <f>SUM(C9:C13)</f>
        <v>214946371.92999998</v>
      </c>
      <c r="D8" s="112">
        <f>SUM(D9:D13)</f>
        <v>282382097.51999998</v>
      </c>
      <c r="E8" s="112">
        <f>SUM(E9:E13)</f>
        <v>311646227.29000002</v>
      </c>
      <c r="F8" s="112">
        <f>SUM(F9:F13)</f>
        <v>352368327.89999998</v>
      </c>
      <c r="G8" s="112">
        <v>316453108.44999999</v>
      </c>
      <c r="H8" s="197">
        <f>SUM(H9:H13)</f>
        <v>61455810</v>
      </c>
      <c r="I8" s="113">
        <f>SUM(I9:I13)</f>
        <v>55159114.110000014</v>
      </c>
      <c r="J8" s="113">
        <f>SUM(J9:J13)</f>
        <v>24184767.009999998</v>
      </c>
      <c r="K8" s="113"/>
      <c r="L8" s="113"/>
      <c r="M8" s="113"/>
      <c r="N8" s="113"/>
      <c r="O8" s="113"/>
      <c r="P8" s="113"/>
      <c r="Q8" s="113"/>
      <c r="R8" s="113"/>
      <c r="S8" s="113"/>
      <c r="T8" s="171">
        <f t="shared" ref="T8:T39" si="0">SUM(H8:S8)</f>
        <v>140799691.12</v>
      </c>
      <c r="U8" s="111">
        <f t="shared" ref="U8:U28" si="1">+C8/12</f>
        <v>17912197.660833333</v>
      </c>
      <c r="V8" s="112">
        <f t="shared" ref="V8:V28" si="2">+D8/12</f>
        <v>23531841.459999997</v>
      </c>
      <c r="W8" s="112">
        <f t="shared" ref="W8:W28" si="3">+E8/12</f>
        <v>25970518.940833334</v>
      </c>
      <c r="X8" s="112">
        <f t="shared" ref="X8:X28" si="4">F8/12</f>
        <v>29364027.324999999</v>
      </c>
      <c r="Y8" s="112">
        <f t="shared" ref="Y8:Y28" si="5">G8/12</f>
        <v>26371092.370833334</v>
      </c>
      <c r="Z8" s="133">
        <f>T8/$Z$5</f>
        <v>46933230.373333335</v>
      </c>
      <c r="AA8" s="208">
        <f t="shared" ref="AA8:AA28" si="6">$AA$6*C8</f>
        <v>255287851.2117649</v>
      </c>
      <c r="AB8" s="112">
        <f t="shared" ref="AB8:AB28" si="7">$AB$6*D8</f>
        <v>322228827.29610562</v>
      </c>
      <c r="AC8" s="112">
        <f t="shared" ref="AC8:AC28" si="8">$AC$6*E8</f>
        <v>348202846.1291334</v>
      </c>
      <c r="AD8" s="113">
        <f t="shared" ref="AD8:AD28" si="9">$AD$6*$F8</f>
        <v>380902353.7833277</v>
      </c>
      <c r="AE8" s="133">
        <f t="shared" ref="AE8:AE39" si="10">$AE$6*G8</f>
        <v>320379349.68760139</v>
      </c>
      <c r="AF8" s="133">
        <f>$AF$6*T8</f>
        <v>140799691.12</v>
      </c>
      <c r="AG8" s="187"/>
      <c r="AH8" s="188"/>
      <c r="AI8" s="188"/>
      <c r="AJ8" s="188"/>
      <c r="AK8" s="188"/>
      <c r="AL8" s="188"/>
      <c r="AM8" s="153"/>
      <c r="AN8" s="146"/>
      <c r="AO8" s="148"/>
      <c r="AP8" s="148"/>
      <c r="AQ8" s="148"/>
      <c r="AR8" s="148"/>
      <c r="AS8" s="148"/>
      <c r="AT8" s="148"/>
      <c r="AU8" s="145"/>
      <c r="AV8" s="101"/>
      <c r="AW8" s="101"/>
      <c r="AX8" s="101"/>
      <c r="AY8" s="101"/>
      <c r="AZ8" s="101"/>
      <c r="BA8" s="101"/>
      <c r="BB8" s="101"/>
    </row>
    <row r="9" spans="1:54" s="108" customFormat="1" ht="12" x14ac:dyDescent="0.2">
      <c r="A9" s="102" t="s">
        <v>6</v>
      </c>
      <c r="B9" s="103"/>
      <c r="C9" s="104">
        <v>8035180.5700000003</v>
      </c>
      <c r="D9" s="105">
        <v>7684140.5599999996</v>
      </c>
      <c r="E9" s="105">
        <v>7383353.7999999998</v>
      </c>
      <c r="F9" s="105">
        <v>10815978.029999999</v>
      </c>
      <c r="G9" s="105">
        <v>1196269.6599999997</v>
      </c>
      <c r="H9" s="196"/>
      <c r="I9" s="106"/>
      <c r="J9" s="106"/>
      <c r="K9" s="106"/>
      <c r="L9" s="106"/>
      <c r="M9" s="106"/>
      <c r="N9" s="106"/>
      <c r="O9" s="106"/>
      <c r="P9" s="106"/>
      <c r="Q9" s="106"/>
      <c r="R9" s="106"/>
      <c r="S9" s="106"/>
      <c r="T9" s="172">
        <f t="shared" si="0"/>
        <v>0</v>
      </c>
      <c r="U9" s="104">
        <f t="shared" si="1"/>
        <v>669598.38083333336</v>
      </c>
      <c r="V9" s="105">
        <f t="shared" si="2"/>
        <v>640345.04666666663</v>
      </c>
      <c r="W9" s="105">
        <f t="shared" si="3"/>
        <v>615279.48333333328</v>
      </c>
      <c r="X9" s="105">
        <f t="shared" si="4"/>
        <v>901331.50249999994</v>
      </c>
      <c r="Y9" s="105">
        <f t="shared" si="5"/>
        <v>99689.138333333307</v>
      </c>
      <c r="Z9" s="134">
        <f t="shared" ref="Z9:Z35" si="11">T9/$Z$5</f>
        <v>0</v>
      </c>
      <c r="AA9" s="209">
        <f t="shared" si="6"/>
        <v>9543236.126273632</v>
      </c>
      <c r="AB9" s="105">
        <f t="shared" si="7"/>
        <v>8768443.9742213879</v>
      </c>
      <c r="AC9" s="105">
        <f t="shared" si="8"/>
        <v>8249433.4344885768</v>
      </c>
      <c r="AD9" s="106">
        <f t="shared" si="9"/>
        <v>11691832.56238893</v>
      </c>
      <c r="AE9" s="134">
        <f t="shared" si="10"/>
        <v>1211111.8061030628</v>
      </c>
      <c r="AF9" s="134">
        <f t="shared" ref="AF9:AF72" si="12">$AF$6*T9</f>
        <v>0</v>
      </c>
      <c r="AG9" s="187"/>
      <c r="AH9" s="188"/>
      <c r="AI9" s="188"/>
      <c r="AJ9" s="188"/>
      <c r="AK9" s="188"/>
      <c r="AL9" s="188"/>
      <c r="AM9" s="153"/>
      <c r="AN9" s="146"/>
      <c r="AO9" s="146"/>
      <c r="AP9" s="146"/>
      <c r="AQ9" s="146"/>
      <c r="AR9" s="146"/>
      <c r="AS9" s="146"/>
      <c r="AT9" s="146"/>
      <c r="AU9" s="146"/>
      <c r="AV9" s="107"/>
      <c r="AW9" s="107"/>
      <c r="AX9" s="107"/>
      <c r="AY9" s="107"/>
      <c r="AZ9" s="107"/>
      <c r="BA9" s="107"/>
      <c r="BB9" s="107"/>
    </row>
    <row r="10" spans="1:54" s="108" customFormat="1" ht="12" x14ac:dyDescent="0.2">
      <c r="A10" s="102" t="s">
        <v>7</v>
      </c>
      <c r="B10" s="103"/>
      <c r="C10" s="104">
        <v>132106640.62</v>
      </c>
      <c r="D10" s="105">
        <v>182265896.77000001</v>
      </c>
      <c r="E10" s="105">
        <v>211854820.74000001</v>
      </c>
      <c r="F10" s="105">
        <v>227038704.90000001</v>
      </c>
      <c r="G10" s="105">
        <v>208627180.25</v>
      </c>
      <c r="H10" s="196">
        <v>53845272.450000003</v>
      </c>
      <c r="I10" s="106">
        <v>45332176.130000003</v>
      </c>
      <c r="J10" s="106">
        <v>15481807.84</v>
      </c>
      <c r="K10" s="106"/>
      <c r="L10" s="106"/>
      <c r="M10" s="106"/>
      <c r="N10" s="106"/>
      <c r="O10" s="106"/>
      <c r="P10" s="106"/>
      <c r="Q10" s="106"/>
      <c r="R10" s="106"/>
      <c r="S10" s="106"/>
      <c r="T10" s="172">
        <f t="shared" si="0"/>
        <v>114659256.42000002</v>
      </c>
      <c r="U10" s="104">
        <f t="shared" si="1"/>
        <v>11008886.718333334</v>
      </c>
      <c r="V10" s="105">
        <f t="shared" si="2"/>
        <v>15188824.730833335</v>
      </c>
      <c r="W10" s="105">
        <f t="shared" si="3"/>
        <v>17654568.395</v>
      </c>
      <c r="X10" s="105">
        <f t="shared" si="4"/>
        <v>18919892.074999999</v>
      </c>
      <c r="Y10" s="105">
        <f t="shared" si="5"/>
        <v>17385598.354166668</v>
      </c>
      <c r="Z10" s="134">
        <f t="shared" si="11"/>
        <v>38219752.140000008</v>
      </c>
      <c r="AA10" s="209">
        <f t="shared" si="6"/>
        <v>156900626.47657856</v>
      </c>
      <c r="AB10" s="105">
        <f t="shared" si="7"/>
        <v>207985303.204678</v>
      </c>
      <c r="AC10" s="105">
        <f t="shared" si="8"/>
        <v>236705742.24279219</v>
      </c>
      <c r="AD10" s="106">
        <f t="shared" si="9"/>
        <v>245423808.69392645</v>
      </c>
      <c r="AE10" s="134">
        <f t="shared" si="10"/>
        <v>211215622.63375202</v>
      </c>
      <c r="AF10" s="134">
        <f t="shared" si="12"/>
        <v>114659256.42000002</v>
      </c>
      <c r="AG10" s="187"/>
      <c r="AH10" s="188"/>
      <c r="AI10" s="188"/>
      <c r="AJ10" s="188"/>
      <c r="AK10" s="188"/>
      <c r="AL10" s="188"/>
      <c r="AM10" s="153"/>
      <c r="AN10" s="146"/>
      <c r="AO10" s="146"/>
      <c r="AP10" s="146"/>
      <c r="AQ10" s="146"/>
      <c r="AR10" s="146"/>
      <c r="AS10" s="146"/>
      <c r="AT10" s="146"/>
      <c r="AU10" s="146"/>
      <c r="AV10" s="107"/>
      <c r="AW10" s="107"/>
      <c r="AX10" s="107"/>
      <c r="AY10" s="107"/>
      <c r="AZ10" s="107"/>
      <c r="BA10" s="107"/>
      <c r="BB10" s="107"/>
    </row>
    <row r="11" spans="1:54" s="108" customFormat="1" ht="12" x14ac:dyDescent="0.2">
      <c r="A11" s="102" t="s">
        <v>237</v>
      </c>
      <c r="B11" s="103"/>
      <c r="C11" s="104">
        <v>45574107.289999999</v>
      </c>
      <c r="D11" s="105">
        <v>45636612.299999997</v>
      </c>
      <c r="E11" s="105">
        <v>43286285.170000002</v>
      </c>
      <c r="F11" s="105">
        <v>56126235.259999998</v>
      </c>
      <c r="G11" s="105">
        <v>58231517.350000001</v>
      </c>
      <c r="H11" s="196">
        <v>576591.29</v>
      </c>
      <c r="I11" s="106">
        <v>2258059.16</v>
      </c>
      <c r="J11" s="106">
        <v>2630661.13</v>
      </c>
      <c r="K11" s="106"/>
      <c r="L11" s="106"/>
      <c r="M11" s="106"/>
      <c r="N11" s="106"/>
      <c r="O11" s="106"/>
      <c r="P11" s="106"/>
      <c r="Q11" s="106"/>
      <c r="R11" s="106"/>
      <c r="S11" s="106"/>
      <c r="T11" s="172">
        <f t="shared" si="0"/>
        <v>5465311.5800000001</v>
      </c>
      <c r="U11" s="104">
        <f t="shared" si="1"/>
        <v>3797842.2741666664</v>
      </c>
      <c r="V11" s="105">
        <f t="shared" si="2"/>
        <v>3803051.0249999999</v>
      </c>
      <c r="W11" s="105">
        <f t="shared" si="3"/>
        <v>3607190.4308333336</v>
      </c>
      <c r="X11" s="105">
        <f t="shared" si="4"/>
        <v>4677186.2716666665</v>
      </c>
      <c r="Y11" s="105">
        <f t="shared" si="5"/>
        <v>4852626.4458333338</v>
      </c>
      <c r="Z11" s="134">
        <f t="shared" si="11"/>
        <v>1821770.5266666666</v>
      </c>
      <c r="AA11" s="209">
        <f t="shared" si="6"/>
        <v>54127528.724920548</v>
      </c>
      <c r="AB11" s="105">
        <f t="shared" si="7"/>
        <v>52076361.045354515</v>
      </c>
      <c r="AC11" s="105">
        <f t="shared" si="8"/>
        <v>48363838.143067867</v>
      </c>
      <c r="AD11" s="106">
        <f t="shared" si="9"/>
        <v>60671216.527717911</v>
      </c>
      <c r="AE11" s="134">
        <f t="shared" si="10"/>
        <v>58953997.169735432</v>
      </c>
      <c r="AF11" s="134">
        <f t="shared" si="12"/>
        <v>5465311.5800000001</v>
      </c>
      <c r="AG11" s="187"/>
      <c r="AH11" s="188"/>
      <c r="AI11" s="188"/>
      <c r="AJ11" s="188"/>
      <c r="AK11" s="188"/>
      <c r="AL11" s="188"/>
      <c r="AM11" s="153"/>
      <c r="AN11" s="146"/>
      <c r="AO11" s="146"/>
      <c r="AP11" s="146"/>
      <c r="AQ11" s="146"/>
      <c r="AR11" s="146"/>
      <c r="AS11" s="146"/>
      <c r="AT11" s="146"/>
      <c r="AU11" s="146"/>
      <c r="AV11" s="107"/>
      <c r="AW11" s="107"/>
      <c r="AX11" s="107"/>
      <c r="AY11" s="107"/>
      <c r="AZ11" s="107"/>
      <c r="BA11" s="107"/>
      <c r="BB11" s="107"/>
    </row>
    <row r="12" spans="1:54" s="108" customFormat="1" ht="12" x14ac:dyDescent="0.2">
      <c r="A12" s="102" t="s">
        <v>8</v>
      </c>
      <c r="B12" s="103"/>
      <c r="C12" s="104"/>
      <c r="D12" s="105">
        <v>13138247.619999999</v>
      </c>
      <c r="E12" s="105">
        <v>10688209.5</v>
      </c>
      <c r="F12" s="105">
        <v>12194340.15</v>
      </c>
      <c r="G12" s="105">
        <v>6633727.5599999987</v>
      </c>
      <c r="H12" s="196">
        <v>528814.4</v>
      </c>
      <c r="I12" s="106">
        <v>720187.84</v>
      </c>
      <c r="J12" s="106">
        <v>514278.25</v>
      </c>
      <c r="K12" s="106"/>
      <c r="L12" s="106"/>
      <c r="M12" s="106"/>
      <c r="N12" s="106"/>
      <c r="O12" s="106"/>
      <c r="P12" s="106"/>
      <c r="Q12" s="106"/>
      <c r="R12" s="106"/>
      <c r="S12" s="106"/>
      <c r="T12" s="172">
        <f t="shared" si="0"/>
        <v>1763280.49</v>
      </c>
      <c r="U12" s="104">
        <f t="shared" si="1"/>
        <v>0</v>
      </c>
      <c r="V12" s="105">
        <f t="shared" si="2"/>
        <v>1094853.9683333333</v>
      </c>
      <c r="W12" s="105">
        <f t="shared" si="3"/>
        <v>890684.125</v>
      </c>
      <c r="X12" s="105">
        <f t="shared" si="4"/>
        <v>1016195.0125000001</v>
      </c>
      <c r="Y12" s="105">
        <f t="shared" si="5"/>
        <v>552810.62999999989</v>
      </c>
      <c r="Z12" s="134">
        <f t="shared" si="11"/>
        <v>587760.16333333333</v>
      </c>
      <c r="AA12" s="209">
        <f t="shared" si="6"/>
        <v>0</v>
      </c>
      <c r="AB12" s="105">
        <f t="shared" si="7"/>
        <v>14992176.063918523</v>
      </c>
      <c r="AC12" s="105">
        <f t="shared" si="8"/>
        <v>11941954.184034692</v>
      </c>
      <c r="AD12" s="106">
        <f t="shared" si="9"/>
        <v>13181811.468843814</v>
      </c>
      <c r="AE12" s="134">
        <f t="shared" si="10"/>
        <v>6716032.3754990706</v>
      </c>
      <c r="AF12" s="134">
        <f t="shared" si="12"/>
        <v>1763280.49</v>
      </c>
      <c r="AG12" s="187"/>
      <c r="AH12" s="188"/>
      <c r="AI12" s="188"/>
      <c r="AJ12" s="188"/>
      <c r="AK12" s="188"/>
      <c r="AL12" s="188"/>
      <c r="AM12" s="153"/>
      <c r="AN12" s="146"/>
      <c r="AO12" s="147"/>
      <c r="AP12" s="146"/>
      <c r="AQ12" s="146"/>
      <c r="AR12" s="146"/>
      <c r="AS12" s="146"/>
      <c r="AT12" s="146"/>
      <c r="AU12" s="146"/>
      <c r="AV12" s="107"/>
      <c r="AW12" s="107"/>
      <c r="AX12" s="107"/>
      <c r="AY12" s="107"/>
      <c r="AZ12" s="107"/>
      <c r="BA12" s="107"/>
      <c r="BB12" s="107"/>
    </row>
    <row r="13" spans="1:54" s="108" customFormat="1" x14ac:dyDescent="0.25">
      <c r="A13" s="102" t="s">
        <v>9</v>
      </c>
      <c r="B13" s="103"/>
      <c r="C13" s="104">
        <v>29230443.449999999</v>
      </c>
      <c r="D13" s="105">
        <v>33657200.270000003</v>
      </c>
      <c r="E13" s="105">
        <v>38433558.079999998</v>
      </c>
      <c r="F13" s="105">
        <v>46193069.560000002</v>
      </c>
      <c r="G13" s="105">
        <v>41764413.629999995</v>
      </c>
      <c r="H13" s="196">
        <v>6505131.8600000003</v>
      </c>
      <c r="I13" s="106">
        <v>6848690.9800000004</v>
      </c>
      <c r="J13" s="106">
        <v>5558019.79</v>
      </c>
      <c r="K13" s="106"/>
      <c r="L13" s="106"/>
      <c r="M13" s="106"/>
      <c r="N13" s="106"/>
      <c r="O13" s="106"/>
      <c r="P13" s="106"/>
      <c r="Q13" s="106"/>
      <c r="R13" s="106"/>
      <c r="S13" s="106"/>
      <c r="T13" s="172">
        <f t="shared" si="0"/>
        <v>18911842.629999999</v>
      </c>
      <c r="U13" s="104">
        <f t="shared" si="1"/>
        <v>2435870.2875000001</v>
      </c>
      <c r="V13" s="105">
        <f t="shared" si="2"/>
        <v>2804766.6891666669</v>
      </c>
      <c r="W13" s="105">
        <f t="shared" si="3"/>
        <v>3202796.5066666664</v>
      </c>
      <c r="X13" s="105">
        <f t="shared" si="4"/>
        <v>3849422.4633333334</v>
      </c>
      <c r="Y13" s="105">
        <f t="shared" si="5"/>
        <v>3480367.8024999998</v>
      </c>
      <c r="Z13" s="134">
        <f t="shared" si="11"/>
        <v>6303947.543333333</v>
      </c>
      <c r="AA13" s="209">
        <f t="shared" si="6"/>
        <v>34716459.88399218</v>
      </c>
      <c r="AB13" s="105">
        <f t="shared" si="7"/>
        <v>38406543.007933214</v>
      </c>
      <c r="AC13" s="105">
        <f t="shared" si="8"/>
        <v>42941878.124750108</v>
      </c>
      <c r="AD13" s="106">
        <f t="shared" si="9"/>
        <v>49933684.530450642</v>
      </c>
      <c r="AE13" s="134">
        <f t="shared" si="10"/>
        <v>42282585.702511825</v>
      </c>
      <c r="AF13" s="134">
        <f t="shared" si="12"/>
        <v>18911842.629999999</v>
      </c>
      <c r="AG13" s="187"/>
      <c r="AH13" s="189"/>
      <c r="AI13" s="189"/>
      <c r="AJ13" s="189"/>
      <c r="AK13" s="189"/>
      <c r="AL13" s="189"/>
      <c r="AM13" s="154"/>
      <c r="AN13" s="145"/>
      <c r="AO13" s="146"/>
      <c r="AP13" s="146"/>
      <c r="AQ13" s="146"/>
      <c r="AR13" s="146"/>
      <c r="AS13" s="146"/>
      <c r="AT13" s="146"/>
      <c r="AU13" s="146"/>
      <c r="AV13" s="107"/>
      <c r="AW13" s="107"/>
      <c r="AX13" s="107"/>
      <c r="AY13" s="107"/>
      <c r="AZ13" s="107"/>
      <c r="BA13" s="107"/>
      <c r="BB13" s="107"/>
    </row>
    <row r="14" spans="1:54" s="100" customFormat="1" x14ac:dyDescent="0.25">
      <c r="A14" s="109" t="s">
        <v>239</v>
      </c>
      <c r="B14" s="110"/>
      <c r="C14" s="111">
        <f>SUM(C15:C16)</f>
        <v>31253484.289999999</v>
      </c>
      <c r="D14" s="112">
        <f t="shared" ref="D14:E14" si="13">SUM(D15:D16)</f>
        <v>48132312.969999999</v>
      </c>
      <c r="E14" s="112">
        <f t="shared" si="13"/>
        <v>48314044.82</v>
      </c>
      <c r="F14" s="112">
        <v>59646697.899999999</v>
      </c>
      <c r="G14" s="112">
        <v>55644309.019999996</v>
      </c>
      <c r="H14" s="197">
        <f>SUM(H15:H16)</f>
        <v>3846207.3200000003</v>
      </c>
      <c r="I14" s="113">
        <f>SUM(I15:I16)</f>
        <v>8126531.1799999997</v>
      </c>
      <c r="J14" s="113">
        <f>SUM(J15:J16)</f>
        <v>14509978.380000001</v>
      </c>
      <c r="K14" s="113"/>
      <c r="L14" s="113"/>
      <c r="M14" s="113"/>
      <c r="N14" s="113"/>
      <c r="O14" s="113"/>
      <c r="P14" s="113"/>
      <c r="Q14" s="113"/>
      <c r="R14" s="113"/>
      <c r="S14" s="113"/>
      <c r="T14" s="171">
        <f t="shared" si="0"/>
        <v>26482716.880000003</v>
      </c>
      <c r="U14" s="111">
        <f t="shared" si="1"/>
        <v>2604457.0241666664</v>
      </c>
      <c r="V14" s="112">
        <f t="shared" si="2"/>
        <v>4011026.0808333331</v>
      </c>
      <c r="W14" s="112">
        <f t="shared" si="3"/>
        <v>4026170.4016666668</v>
      </c>
      <c r="X14" s="112">
        <f t="shared" si="4"/>
        <v>4970558.1583333332</v>
      </c>
      <c r="Y14" s="112">
        <f t="shared" si="5"/>
        <v>4637025.751666666</v>
      </c>
      <c r="Z14" s="133">
        <f t="shared" si="11"/>
        <v>8827572.2933333348</v>
      </c>
      <c r="AA14" s="208">
        <f t="shared" si="6"/>
        <v>37119188.268379316</v>
      </c>
      <c r="AB14" s="112">
        <f t="shared" si="7"/>
        <v>54924228.198544882</v>
      </c>
      <c r="AC14" s="112">
        <f t="shared" si="8"/>
        <v>53981362.330691464</v>
      </c>
      <c r="AD14" s="113">
        <f t="shared" si="9"/>
        <v>64476758.626163326</v>
      </c>
      <c r="AE14" s="133">
        <f t="shared" si="10"/>
        <v>56334689.284495577</v>
      </c>
      <c r="AF14" s="133">
        <f t="shared" si="12"/>
        <v>26482716.880000003</v>
      </c>
      <c r="AG14" s="187"/>
      <c r="AH14" s="188"/>
      <c r="AI14" s="188"/>
      <c r="AJ14" s="188"/>
      <c r="AK14" s="188"/>
      <c r="AL14" s="188"/>
      <c r="AM14" s="153"/>
      <c r="AN14" s="146"/>
      <c r="AO14" s="145"/>
      <c r="AP14" s="145"/>
      <c r="AQ14" s="145"/>
      <c r="AR14" s="145"/>
      <c r="AS14" s="145"/>
      <c r="AT14" s="145"/>
      <c r="AU14" s="145"/>
      <c r="AV14" s="101"/>
      <c r="AW14" s="101"/>
      <c r="AX14" s="101"/>
      <c r="AY14" s="101"/>
      <c r="AZ14" s="101"/>
      <c r="BA14" s="101"/>
      <c r="BB14" s="101"/>
    </row>
    <row r="15" spans="1:54" s="108" customFormat="1" ht="24" x14ac:dyDescent="0.2">
      <c r="A15" s="102" t="s">
        <v>10</v>
      </c>
      <c r="B15" s="103"/>
      <c r="C15" s="104">
        <v>7447726.4199999999</v>
      </c>
      <c r="D15" s="105">
        <v>8086989.9800000004</v>
      </c>
      <c r="E15" s="105">
        <v>6453037.0499999998</v>
      </c>
      <c r="F15" s="105">
        <v>5327510.01</v>
      </c>
      <c r="G15" s="105">
        <v>4924713.5100000007</v>
      </c>
      <c r="H15" s="196">
        <v>456402.72</v>
      </c>
      <c r="I15" s="106">
        <v>454040.08</v>
      </c>
      <c r="J15" s="106">
        <v>374430.8</v>
      </c>
      <c r="K15" s="106"/>
      <c r="L15" s="106"/>
      <c r="M15" s="106"/>
      <c r="N15" s="106"/>
      <c r="O15" s="106"/>
      <c r="P15" s="106"/>
      <c r="Q15" s="106"/>
      <c r="R15" s="106"/>
      <c r="S15" s="106"/>
      <c r="T15" s="172">
        <f t="shared" si="0"/>
        <v>1284873.6000000001</v>
      </c>
      <c r="U15" s="104">
        <f t="shared" si="1"/>
        <v>620643.86833333329</v>
      </c>
      <c r="V15" s="105">
        <f t="shared" si="2"/>
        <v>673915.83166666667</v>
      </c>
      <c r="W15" s="105">
        <f t="shared" si="3"/>
        <v>537753.08750000002</v>
      </c>
      <c r="X15" s="105">
        <f t="shared" si="4"/>
        <v>443959.16749999998</v>
      </c>
      <c r="Y15" s="105">
        <f t="shared" si="5"/>
        <v>410392.79250000004</v>
      </c>
      <c r="Z15" s="134">
        <f t="shared" si="11"/>
        <v>428291.2</v>
      </c>
      <c r="AA15" s="209">
        <f t="shared" si="6"/>
        <v>8845527.6406995021</v>
      </c>
      <c r="AB15" s="105">
        <f t="shared" si="7"/>
        <v>9228139.1791354399</v>
      </c>
      <c r="AC15" s="105">
        <f t="shared" si="8"/>
        <v>7209988.9882377759</v>
      </c>
      <c r="AD15" s="106">
        <f t="shared" si="9"/>
        <v>5758920.2602486219</v>
      </c>
      <c r="AE15" s="134">
        <f t="shared" si="10"/>
        <v>4985814.5475630108</v>
      </c>
      <c r="AF15" s="134">
        <f t="shared" si="12"/>
        <v>1284873.6000000001</v>
      </c>
      <c r="AG15" s="187"/>
      <c r="AH15" s="188"/>
      <c r="AI15" s="188"/>
      <c r="AJ15" s="188"/>
      <c r="AK15" s="188"/>
      <c r="AL15" s="188"/>
      <c r="AM15" s="153"/>
      <c r="AN15" s="146"/>
      <c r="AO15" s="146"/>
      <c r="AP15" s="146"/>
      <c r="AQ15" s="146"/>
      <c r="AR15" s="146"/>
      <c r="AS15" s="146"/>
      <c r="AT15" s="146"/>
      <c r="AU15" s="146"/>
      <c r="AV15" s="107"/>
      <c r="AW15" s="107"/>
      <c r="AX15" s="107"/>
      <c r="AY15" s="107"/>
      <c r="AZ15" s="107"/>
      <c r="BA15" s="107"/>
      <c r="BB15" s="107"/>
    </row>
    <row r="16" spans="1:54" s="108" customFormat="1" x14ac:dyDescent="0.25">
      <c r="A16" s="102" t="s">
        <v>11</v>
      </c>
      <c r="B16" s="103"/>
      <c r="C16" s="104">
        <v>23805757.870000001</v>
      </c>
      <c r="D16" s="105">
        <v>40045322.990000002</v>
      </c>
      <c r="E16" s="105">
        <v>41861007.770000003</v>
      </c>
      <c r="F16" s="105">
        <v>54319187.890000001</v>
      </c>
      <c r="G16" s="105">
        <v>50719595.509999998</v>
      </c>
      <c r="H16" s="196">
        <v>3389804.6</v>
      </c>
      <c r="I16" s="106">
        <v>7672491.0999999996</v>
      </c>
      <c r="J16" s="106">
        <v>14135547.58</v>
      </c>
      <c r="K16" s="106"/>
      <c r="L16" s="106"/>
      <c r="M16" s="106"/>
      <c r="N16" s="106"/>
      <c r="O16" s="106"/>
      <c r="P16" s="106"/>
      <c r="Q16" s="106"/>
      <c r="R16" s="106"/>
      <c r="S16" s="106"/>
      <c r="T16" s="172">
        <f t="shared" si="0"/>
        <v>25197843.280000001</v>
      </c>
      <c r="U16" s="104">
        <f t="shared" si="1"/>
        <v>1983813.1558333335</v>
      </c>
      <c r="V16" s="105">
        <f t="shared" si="2"/>
        <v>3337110.249166667</v>
      </c>
      <c r="W16" s="105">
        <f t="shared" si="3"/>
        <v>3488417.3141666669</v>
      </c>
      <c r="X16" s="105">
        <f t="shared" si="4"/>
        <v>4526598.9908333337</v>
      </c>
      <c r="Y16" s="105">
        <f t="shared" si="5"/>
        <v>4226632.9591666665</v>
      </c>
      <c r="Z16" s="134">
        <f t="shared" si="11"/>
        <v>8399281.0933333337</v>
      </c>
      <c r="AA16" s="209">
        <f t="shared" si="6"/>
        <v>28273660.627679814</v>
      </c>
      <c r="AB16" s="105">
        <f t="shared" si="7"/>
        <v>45696089.01940944</v>
      </c>
      <c r="AC16" s="105">
        <f t="shared" si="8"/>
        <v>46771373.342453688</v>
      </c>
      <c r="AD16" s="106">
        <f t="shared" si="9"/>
        <v>58717838.365914702</v>
      </c>
      <c r="AE16" s="134">
        <f t="shared" si="10"/>
        <v>51348874.736932568</v>
      </c>
      <c r="AF16" s="134">
        <f t="shared" si="12"/>
        <v>25197843.280000001</v>
      </c>
      <c r="AG16" s="187"/>
      <c r="AH16" s="189"/>
      <c r="AI16" s="189"/>
      <c r="AJ16" s="189"/>
      <c r="AK16" s="189"/>
      <c r="AL16" s="189"/>
      <c r="AM16" s="154"/>
      <c r="AN16" s="145"/>
      <c r="AO16" s="147"/>
      <c r="AP16" s="146"/>
      <c r="AQ16" s="146"/>
      <c r="AR16" s="146"/>
      <c r="AS16" s="146"/>
      <c r="AT16" s="146"/>
      <c r="AU16" s="146"/>
      <c r="AV16" s="107"/>
      <c r="AW16" s="107"/>
      <c r="AX16" s="107"/>
      <c r="AY16" s="107"/>
      <c r="AZ16" s="107"/>
      <c r="BA16" s="107"/>
      <c r="BB16" s="107"/>
    </row>
    <row r="17" spans="1:54" s="100" customFormat="1" x14ac:dyDescent="0.25">
      <c r="A17" s="109" t="s">
        <v>240</v>
      </c>
      <c r="B17" s="110"/>
      <c r="C17" s="111">
        <f>SUM(C18:C19)</f>
        <v>5827012.7699999996</v>
      </c>
      <c r="D17" s="112">
        <f t="shared" ref="D17:E17" si="14">SUM(D18:D19)</f>
        <v>6006571.1699999999</v>
      </c>
      <c r="E17" s="112">
        <f t="shared" si="14"/>
        <v>5582390.8399999999</v>
      </c>
      <c r="F17" s="112">
        <v>8348631.21</v>
      </c>
      <c r="G17" s="112">
        <v>14340140.469999999</v>
      </c>
      <c r="H17" s="197">
        <f>SUM(H18:H19)</f>
        <v>665997.53</v>
      </c>
      <c r="I17" s="113">
        <f>SUM(I18:I19)</f>
        <v>966622.62</v>
      </c>
      <c r="J17" s="113">
        <f>SUM(J18:J19)</f>
        <v>765673.7</v>
      </c>
      <c r="K17" s="113"/>
      <c r="L17" s="113"/>
      <c r="M17" s="113"/>
      <c r="N17" s="113"/>
      <c r="O17" s="113"/>
      <c r="P17" s="113"/>
      <c r="Q17" s="113"/>
      <c r="R17" s="113"/>
      <c r="S17" s="113"/>
      <c r="T17" s="171">
        <f t="shared" si="0"/>
        <v>2398293.8499999996</v>
      </c>
      <c r="U17" s="111">
        <f t="shared" si="1"/>
        <v>485584.39749999996</v>
      </c>
      <c r="V17" s="112">
        <f t="shared" si="2"/>
        <v>500547.59749999997</v>
      </c>
      <c r="W17" s="112">
        <f t="shared" si="3"/>
        <v>465199.23666666663</v>
      </c>
      <c r="X17" s="112">
        <f t="shared" si="4"/>
        <v>695719.26749999996</v>
      </c>
      <c r="Y17" s="112">
        <f t="shared" si="5"/>
        <v>1195011.7058333333</v>
      </c>
      <c r="Z17" s="133">
        <f t="shared" si="11"/>
        <v>799431.28333333321</v>
      </c>
      <c r="AA17" s="208">
        <f t="shared" si="6"/>
        <v>6920635.8575861827</v>
      </c>
      <c r="AB17" s="112">
        <f t="shared" si="7"/>
        <v>6854154.003309696</v>
      </c>
      <c r="AC17" s="112">
        <f t="shared" si="8"/>
        <v>6237214.5351992715</v>
      </c>
      <c r="AD17" s="113">
        <f t="shared" si="9"/>
        <v>9024685.3277358692</v>
      </c>
      <c r="AE17" s="133">
        <f t="shared" si="10"/>
        <v>14518058.933629837</v>
      </c>
      <c r="AF17" s="133">
        <f t="shared" si="12"/>
        <v>2398293.8499999996</v>
      </c>
      <c r="AG17" s="187"/>
      <c r="AH17" s="188"/>
      <c r="AI17" s="188"/>
      <c r="AJ17" s="188"/>
      <c r="AK17" s="188"/>
      <c r="AL17" s="188"/>
      <c r="AM17" s="153"/>
      <c r="AN17" s="147"/>
      <c r="AO17" s="145"/>
      <c r="AP17" s="145"/>
      <c r="AQ17" s="145"/>
      <c r="AR17" s="145"/>
      <c r="AS17" s="145"/>
      <c r="AT17" s="145"/>
      <c r="AU17" s="145"/>
      <c r="AV17" s="101"/>
      <c r="AW17" s="101"/>
      <c r="AX17" s="101"/>
      <c r="AY17" s="101"/>
      <c r="AZ17" s="101"/>
      <c r="BA17" s="101"/>
      <c r="BB17" s="101"/>
    </row>
    <row r="18" spans="1:54" s="108" customFormat="1" ht="24" x14ac:dyDescent="0.2">
      <c r="A18" s="102" t="s">
        <v>232</v>
      </c>
      <c r="B18" s="103"/>
      <c r="C18" s="104">
        <v>1910544</v>
      </c>
      <c r="D18" s="105">
        <v>516800</v>
      </c>
      <c r="E18" s="105">
        <v>5582390.8399999999</v>
      </c>
      <c r="F18" s="105">
        <v>8348631.21</v>
      </c>
      <c r="G18" s="105">
        <v>14340140.469999999</v>
      </c>
      <c r="H18" s="196">
        <v>665997.53</v>
      </c>
      <c r="I18" s="106">
        <f>966695.62-73</f>
        <v>966622.62</v>
      </c>
      <c r="J18" s="106">
        <v>765673.7</v>
      </c>
      <c r="K18" s="106"/>
      <c r="L18" s="106"/>
      <c r="M18" s="106"/>
      <c r="N18" s="106"/>
      <c r="O18" s="106"/>
      <c r="P18" s="106"/>
      <c r="Q18" s="106"/>
      <c r="R18" s="106"/>
      <c r="S18" s="106"/>
      <c r="T18" s="172">
        <f t="shared" si="0"/>
        <v>2398293.8499999996</v>
      </c>
      <c r="U18" s="104">
        <f t="shared" si="1"/>
        <v>159212</v>
      </c>
      <c r="V18" s="105">
        <f t="shared" si="2"/>
        <v>43066.666666666664</v>
      </c>
      <c r="W18" s="105">
        <f t="shared" si="3"/>
        <v>465199.23666666663</v>
      </c>
      <c r="X18" s="105">
        <f t="shared" si="4"/>
        <v>695719.26749999996</v>
      </c>
      <c r="Y18" s="105">
        <f t="shared" si="5"/>
        <v>1195011.7058333333</v>
      </c>
      <c r="Z18" s="134">
        <f t="shared" si="11"/>
        <v>799431.28333333321</v>
      </c>
      <c r="AA18" s="209">
        <f t="shared" si="6"/>
        <v>2269117.9573124801</v>
      </c>
      <c r="AB18" s="105">
        <f t="shared" si="7"/>
        <v>589725.26732093166</v>
      </c>
      <c r="AC18" s="105">
        <f t="shared" si="8"/>
        <v>6237214.5351992715</v>
      </c>
      <c r="AD18" s="106">
        <f t="shared" si="9"/>
        <v>9024685.3277358692</v>
      </c>
      <c r="AE18" s="134">
        <f t="shared" si="10"/>
        <v>14518058.933629837</v>
      </c>
      <c r="AF18" s="134">
        <f t="shared" si="12"/>
        <v>2398293.8499999996</v>
      </c>
      <c r="AG18" s="187"/>
      <c r="AH18" s="189"/>
      <c r="AI18" s="189"/>
      <c r="AJ18" s="189"/>
      <c r="AK18" s="189"/>
      <c r="AL18" s="189"/>
      <c r="AM18" s="154"/>
      <c r="AN18" s="146"/>
      <c r="AO18" s="147"/>
      <c r="AP18" s="147"/>
      <c r="AQ18" s="147"/>
      <c r="AR18" s="147"/>
      <c r="AS18" s="147"/>
      <c r="AT18" s="147"/>
      <c r="AU18" s="146"/>
      <c r="AV18" s="107"/>
      <c r="AW18" s="107"/>
      <c r="AX18" s="107"/>
      <c r="AY18" s="107"/>
      <c r="AZ18" s="107"/>
      <c r="BA18" s="107"/>
      <c r="BB18" s="107"/>
    </row>
    <row r="19" spans="1:54" s="108" customFormat="1" x14ac:dyDescent="0.25">
      <c r="A19" s="102" t="s">
        <v>12</v>
      </c>
      <c r="B19" s="103"/>
      <c r="C19" s="104">
        <v>3916468.77</v>
      </c>
      <c r="D19" s="105">
        <v>5489771.1699999999</v>
      </c>
      <c r="E19" s="105"/>
      <c r="F19" s="105"/>
      <c r="G19" s="105">
        <v>0</v>
      </c>
      <c r="H19" s="196"/>
      <c r="I19" s="106"/>
      <c r="J19" s="106"/>
      <c r="K19" s="106"/>
      <c r="L19" s="106"/>
      <c r="M19" s="106"/>
      <c r="N19" s="106"/>
      <c r="O19" s="106"/>
      <c r="P19" s="106"/>
      <c r="Q19" s="106"/>
      <c r="R19" s="106"/>
      <c r="S19" s="106"/>
      <c r="T19" s="172">
        <f t="shared" si="0"/>
        <v>0</v>
      </c>
      <c r="U19" s="104">
        <f t="shared" si="1"/>
        <v>326372.39750000002</v>
      </c>
      <c r="V19" s="105">
        <f t="shared" si="2"/>
        <v>457480.93083333335</v>
      </c>
      <c r="W19" s="105">
        <f t="shared" si="3"/>
        <v>0</v>
      </c>
      <c r="X19" s="105">
        <f t="shared" si="4"/>
        <v>0</v>
      </c>
      <c r="Y19" s="105">
        <f t="shared" si="5"/>
        <v>0</v>
      </c>
      <c r="Z19" s="134">
        <f t="shared" si="11"/>
        <v>0</v>
      </c>
      <c r="AA19" s="209">
        <f t="shared" si="6"/>
        <v>4651517.900273703</v>
      </c>
      <c r="AB19" s="105">
        <f t="shared" si="7"/>
        <v>6264428.7359887641</v>
      </c>
      <c r="AC19" s="105">
        <f t="shared" si="8"/>
        <v>0</v>
      </c>
      <c r="AD19" s="106">
        <f t="shared" si="9"/>
        <v>0</v>
      </c>
      <c r="AE19" s="134">
        <f t="shared" si="10"/>
        <v>0</v>
      </c>
      <c r="AF19" s="134">
        <f t="shared" si="12"/>
        <v>0</v>
      </c>
      <c r="AG19" s="187"/>
      <c r="AH19" s="188"/>
      <c r="AI19" s="188"/>
      <c r="AJ19" s="188"/>
      <c r="AK19" s="188"/>
      <c r="AL19" s="188"/>
      <c r="AM19" s="153"/>
      <c r="AN19" s="145"/>
      <c r="AO19" s="146"/>
      <c r="AP19" s="146"/>
      <c r="AQ19" s="146"/>
      <c r="AR19" s="146"/>
      <c r="AS19" s="146"/>
      <c r="AT19" s="146"/>
      <c r="AU19" s="146"/>
    </row>
    <row r="20" spans="1:54" s="100" customFormat="1" x14ac:dyDescent="0.25">
      <c r="A20" s="109" t="s">
        <v>255</v>
      </c>
      <c r="B20" s="110"/>
      <c r="C20" s="111">
        <f>SUM(C21:C24)</f>
        <v>227953583.00000003</v>
      </c>
      <c r="D20" s="112">
        <f>SUM(D21:D24)</f>
        <v>24334054.07</v>
      </c>
      <c r="E20" s="112">
        <f>SUM(E21:E24)</f>
        <v>39169321.490000002</v>
      </c>
      <c r="F20" s="112">
        <f>SUM(F21:F24)</f>
        <v>41283548.420000002</v>
      </c>
      <c r="G20" s="112">
        <v>39045680.669999994</v>
      </c>
      <c r="H20" s="197">
        <f>SUM(H21:H24)</f>
        <v>6743873.8599999994</v>
      </c>
      <c r="I20" s="113">
        <f>SUM(I21:I24)</f>
        <v>6016528.6499999994</v>
      </c>
      <c r="J20" s="113">
        <f>SUM(J21:J24)</f>
        <v>2800413.36</v>
      </c>
      <c r="K20" s="113"/>
      <c r="L20" s="113"/>
      <c r="M20" s="113"/>
      <c r="N20" s="113"/>
      <c r="O20" s="113"/>
      <c r="P20" s="113"/>
      <c r="Q20" s="113"/>
      <c r="R20" s="113"/>
      <c r="S20" s="113"/>
      <c r="T20" s="171">
        <f t="shared" si="0"/>
        <v>15560815.869999997</v>
      </c>
      <c r="U20" s="111">
        <f t="shared" si="1"/>
        <v>18996131.916666668</v>
      </c>
      <c r="V20" s="112">
        <f t="shared" si="2"/>
        <v>2027837.8391666666</v>
      </c>
      <c r="W20" s="112">
        <f t="shared" si="3"/>
        <v>3264110.124166667</v>
      </c>
      <c r="X20" s="112">
        <f t="shared" si="4"/>
        <v>3440295.7016666667</v>
      </c>
      <c r="Y20" s="112">
        <f t="shared" si="5"/>
        <v>3253806.7224999997</v>
      </c>
      <c r="Z20" s="133">
        <f t="shared" si="11"/>
        <v>5186938.6233333321</v>
      </c>
      <c r="AA20" s="208">
        <f t="shared" si="6"/>
        <v>270736276.48409092</v>
      </c>
      <c r="AB20" s="112">
        <f t="shared" si="7"/>
        <v>27767814.515156258</v>
      </c>
      <c r="AC20" s="112">
        <f t="shared" si="8"/>
        <v>43763947.801856376</v>
      </c>
      <c r="AD20" s="113">
        <f t="shared" si="9"/>
        <v>44626600.975808024</v>
      </c>
      <c r="AE20" s="133">
        <f t="shared" si="10"/>
        <v>39530121.358061656</v>
      </c>
      <c r="AF20" s="133">
        <f t="shared" si="12"/>
        <v>15560815.869999997</v>
      </c>
      <c r="AG20" s="147"/>
      <c r="AH20" s="147"/>
      <c r="AI20" s="147"/>
      <c r="AJ20" s="147"/>
      <c r="AK20" s="147"/>
      <c r="AL20" s="147"/>
      <c r="AM20" s="150"/>
      <c r="AN20" s="145"/>
      <c r="AO20" s="148"/>
      <c r="AP20" s="145"/>
      <c r="AQ20" s="145"/>
      <c r="AR20" s="145"/>
      <c r="AS20" s="145"/>
      <c r="AT20" s="145"/>
      <c r="AU20" s="145"/>
    </row>
    <row r="21" spans="1:54" s="108" customFormat="1" ht="12" x14ac:dyDescent="0.2">
      <c r="A21" s="102" t="s">
        <v>13</v>
      </c>
      <c r="B21" s="103"/>
      <c r="C21" s="104">
        <v>7030947.4900000002</v>
      </c>
      <c r="D21" s="105">
        <v>15940328.27</v>
      </c>
      <c r="E21" s="105">
        <v>15704855.74</v>
      </c>
      <c r="F21" s="105">
        <v>13237022.23</v>
      </c>
      <c r="G21" s="105">
        <v>14388169.4</v>
      </c>
      <c r="H21" s="196">
        <v>1370759.35</v>
      </c>
      <c r="I21" s="106">
        <v>1054178.43</v>
      </c>
      <c r="J21" s="106">
        <v>840896.95</v>
      </c>
      <c r="K21" s="106"/>
      <c r="L21" s="106"/>
      <c r="M21" s="106"/>
      <c r="N21" s="106"/>
      <c r="O21" s="106"/>
      <c r="P21" s="106"/>
      <c r="Q21" s="106"/>
      <c r="R21" s="106"/>
      <c r="S21" s="106"/>
      <c r="T21" s="172">
        <f t="shared" si="0"/>
        <v>3265834.7300000004</v>
      </c>
      <c r="U21" s="104">
        <f t="shared" si="1"/>
        <v>585912.29083333339</v>
      </c>
      <c r="V21" s="105">
        <f t="shared" si="2"/>
        <v>1328360.6891666667</v>
      </c>
      <c r="W21" s="105">
        <f t="shared" si="3"/>
        <v>1308737.9783333333</v>
      </c>
      <c r="X21" s="105">
        <f t="shared" si="4"/>
        <v>1103085.1858333333</v>
      </c>
      <c r="Y21" s="105">
        <f t="shared" si="5"/>
        <v>1199014.1166666667</v>
      </c>
      <c r="Z21" s="134">
        <f t="shared" si="11"/>
        <v>1088611.5766666669</v>
      </c>
      <c r="AA21" s="209">
        <f t="shared" si="6"/>
        <v>8350526.9737206316</v>
      </c>
      <c r="AB21" s="105">
        <f t="shared" si="7"/>
        <v>18189656.250404708</v>
      </c>
      <c r="AC21" s="105">
        <f t="shared" si="8"/>
        <v>17547061.340251073</v>
      </c>
      <c r="AD21" s="106">
        <f t="shared" si="9"/>
        <v>14308927.690913603</v>
      </c>
      <c r="AE21" s="134">
        <f t="shared" si="10"/>
        <v>14566683.759705842</v>
      </c>
      <c r="AF21" s="134">
        <f t="shared" si="12"/>
        <v>3265834.7300000004</v>
      </c>
      <c r="AG21" s="187"/>
      <c r="AH21" s="188"/>
      <c r="AI21" s="188"/>
      <c r="AJ21" s="188"/>
      <c r="AK21" s="188"/>
      <c r="AL21" s="188"/>
      <c r="AM21" s="153"/>
      <c r="AN21" s="146"/>
      <c r="AO21" s="147"/>
      <c r="AP21" s="146"/>
      <c r="AQ21" s="146"/>
      <c r="AR21" s="146"/>
      <c r="AS21" s="146"/>
      <c r="AT21" s="146"/>
      <c r="AU21" s="146"/>
    </row>
    <row r="22" spans="1:54" s="100" customFormat="1" x14ac:dyDescent="0.25">
      <c r="A22" s="102" t="s">
        <v>14</v>
      </c>
      <c r="B22" s="103"/>
      <c r="C22" s="104">
        <v>1126094</v>
      </c>
      <c r="D22" s="105">
        <v>114894.5</v>
      </c>
      <c r="E22" s="105">
        <v>175120</v>
      </c>
      <c r="F22" s="105">
        <v>637870</v>
      </c>
      <c r="G22" s="105">
        <v>494565</v>
      </c>
      <c r="H22" s="196">
        <v>13600</v>
      </c>
      <c r="I22" s="106">
        <v>17100</v>
      </c>
      <c r="J22" s="106">
        <v>3350</v>
      </c>
      <c r="K22" s="106"/>
      <c r="L22" s="106"/>
      <c r="M22" s="106"/>
      <c r="N22" s="106"/>
      <c r="O22" s="106"/>
      <c r="P22" s="106"/>
      <c r="Q22" s="106"/>
      <c r="R22" s="106"/>
      <c r="S22" s="106"/>
      <c r="T22" s="172">
        <f t="shared" si="0"/>
        <v>34050</v>
      </c>
      <c r="U22" s="104">
        <f t="shared" si="1"/>
        <v>93841.166666666672</v>
      </c>
      <c r="V22" s="105">
        <f t="shared" si="2"/>
        <v>9574.5416666666661</v>
      </c>
      <c r="W22" s="105">
        <f t="shared" si="3"/>
        <v>14593.333333333334</v>
      </c>
      <c r="X22" s="105">
        <f t="shared" si="4"/>
        <v>53155.833333333336</v>
      </c>
      <c r="Y22" s="105">
        <f t="shared" si="5"/>
        <v>41213.75</v>
      </c>
      <c r="Z22" s="134">
        <f t="shared" si="11"/>
        <v>11350</v>
      </c>
      <c r="AA22" s="209">
        <f t="shared" si="6"/>
        <v>1337441.1251569395</v>
      </c>
      <c r="AB22" s="105">
        <f t="shared" si="7"/>
        <v>131107.17826278013</v>
      </c>
      <c r="AC22" s="105">
        <f t="shared" si="8"/>
        <v>195661.86616272401</v>
      </c>
      <c r="AD22" s="106">
        <f t="shared" si="9"/>
        <v>689523.33444884291</v>
      </c>
      <c r="AE22" s="134">
        <f t="shared" si="10"/>
        <v>500701.07970920322</v>
      </c>
      <c r="AF22" s="134">
        <f t="shared" si="12"/>
        <v>34050</v>
      </c>
      <c r="AG22" s="187"/>
      <c r="AH22" s="188"/>
      <c r="AI22" s="188"/>
      <c r="AJ22" s="188"/>
      <c r="AK22" s="188"/>
      <c r="AL22" s="188"/>
      <c r="AM22" s="153"/>
      <c r="AN22" s="146"/>
      <c r="AO22" s="148"/>
      <c r="AP22" s="145"/>
      <c r="AQ22" s="145"/>
      <c r="AR22" s="145"/>
      <c r="AS22" s="145"/>
      <c r="AT22" s="145"/>
      <c r="AU22" s="145"/>
    </row>
    <row r="23" spans="1:54" s="108" customFormat="1" ht="12" x14ac:dyDescent="0.2">
      <c r="A23" s="102" t="s">
        <v>15</v>
      </c>
      <c r="B23" s="103"/>
      <c r="C23" s="104">
        <v>158326896.30000001</v>
      </c>
      <c r="D23" s="105">
        <v>8278831.2999999998</v>
      </c>
      <c r="E23" s="105">
        <v>23289345.75</v>
      </c>
      <c r="F23" s="105">
        <v>27408656.190000001</v>
      </c>
      <c r="G23" s="105">
        <v>24162946.270000003</v>
      </c>
      <c r="H23" s="196">
        <v>5359514.51</v>
      </c>
      <c r="I23" s="106">
        <v>4945250.22</v>
      </c>
      <c r="J23" s="106">
        <v>1956166.41</v>
      </c>
      <c r="K23" s="106"/>
      <c r="L23" s="106"/>
      <c r="M23" s="106"/>
      <c r="N23" s="106"/>
      <c r="O23" s="106"/>
      <c r="P23" s="106"/>
      <c r="Q23" s="106"/>
      <c r="R23" s="106"/>
      <c r="S23" s="106"/>
      <c r="T23" s="172">
        <f t="shared" si="0"/>
        <v>12260931.140000001</v>
      </c>
      <c r="U23" s="104">
        <f t="shared" si="1"/>
        <v>13193908.025</v>
      </c>
      <c r="V23" s="105">
        <f t="shared" si="2"/>
        <v>689902.60833333328</v>
      </c>
      <c r="W23" s="105">
        <f t="shared" si="3"/>
        <v>1940778.8125</v>
      </c>
      <c r="X23" s="105">
        <f t="shared" si="4"/>
        <v>2284054.6825000001</v>
      </c>
      <c r="Y23" s="105">
        <f t="shared" si="5"/>
        <v>2013578.8558333337</v>
      </c>
      <c r="Z23" s="134">
        <f t="shared" si="11"/>
        <v>4086977.0466666669</v>
      </c>
      <c r="AA23" s="209">
        <f t="shared" si="6"/>
        <v>188041941.72962302</v>
      </c>
      <c r="AB23" s="105">
        <f t="shared" si="7"/>
        <v>9447051.0864887685</v>
      </c>
      <c r="AC23" s="105">
        <f t="shared" si="8"/>
        <v>26021224.595442582</v>
      </c>
      <c r="AD23" s="106">
        <f t="shared" si="9"/>
        <v>29628149.950445578</v>
      </c>
      <c r="AE23" s="134">
        <f t="shared" si="10"/>
        <v>24462736.518646624</v>
      </c>
      <c r="AF23" s="134">
        <f t="shared" si="12"/>
        <v>12260931.140000001</v>
      </c>
      <c r="AG23" s="147"/>
      <c r="AH23" s="147"/>
      <c r="AI23" s="147"/>
      <c r="AJ23" s="147"/>
      <c r="AK23" s="147"/>
      <c r="AL23" s="147"/>
      <c r="AM23" s="147"/>
      <c r="AN23" s="151"/>
      <c r="AO23" s="147"/>
      <c r="AP23" s="146"/>
      <c r="AQ23" s="146"/>
      <c r="AR23" s="146"/>
      <c r="AS23" s="146"/>
      <c r="AT23" s="146"/>
      <c r="AU23" s="146"/>
    </row>
    <row r="24" spans="1:54" s="108" customFormat="1" ht="24.75" x14ac:dyDescent="0.25">
      <c r="A24" s="102" t="s">
        <v>16</v>
      </c>
      <c r="B24" s="103"/>
      <c r="C24" s="104">
        <v>61469645.210000001</v>
      </c>
      <c r="D24" s="105">
        <v>0</v>
      </c>
      <c r="E24" s="105"/>
      <c r="F24" s="105"/>
      <c r="G24" s="105">
        <v>0</v>
      </c>
      <c r="H24" s="196"/>
      <c r="I24" s="106"/>
      <c r="J24" s="106"/>
      <c r="K24" s="106"/>
      <c r="L24" s="106"/>
      <c r="M24" s="106"/>
      <c r="N24" s="106"/>
      <c r="O24" s="106"/>
      <c r="P24" s="106"/>
      <c r="Q24" s="106"/>
      <c r="R24" s="106"/>
      <c r="S24" s="106"/>
      <c r="T24" s="172">
        <f t="shared" si="0"/>
        <v>0</v>
      </c>
      <c r="U24" s="104">
        <f t="shared" si="1"/>
        <v>5122470.4341666671</v>
      </c>
      <c r="V24" s="105">
        <f t="shared" si="2"/>
        <v>0</v>
      </c>
      <c r="W24" s="105">
        <f t="shared" si="3"/>
        <v>0</v>
      </c>
      <c r="X24" s="105">
        <f t="shared" si="4"/>
        <v>0</v>
      </c>
      <c r="Y24" s="105">
        <f t="shared" si="5"/>
        <v>0</v>
      </c>
      <c r="Z24" s="134">
        <f t="shared" si="11"/>
        <v>0</v>
      </c>
      <c r="AA24" s="209">
        <f t="shared" si="6"/>
        <v>73006366.655590281</v>
      </c>
      <c r="AB24" s="105">
        <f t="shared" si="7"/>
        <v>0</v>
      </c>
      <c r="AC24" s="105">
        <f t="shared" si="8"/>
        <v>0</v>
      </c>
      <c r="AD24" s="106">
        <f t="shared" si="9"/>
        <v>0</v>
      </c>
      <c r="AE24" s="134">
        <f t="shared" si="10"/>
        <v>0</v>
      </c>
      <c r="AF24" s="134">
        <f t="shared" si="12"/>
        <v>0</v>
      </c>
      <c r="AG24" s="187"/>
      <c r="AH24" s="189"/>
      <c r="AI24" s="189"/>
      <c r="AJ24" s="189"/>
      <c r="AK24" s="189"/>
      <c r="AL24" s="189"/>
      <c r="AM24" s="154"/>
      <c r="AN24" s="148"/>
      <c r="AO24" s="147"/>
      <c r="AP24" s="146"/>
      <c r="AQ24" s="146"/>
      <c r="AR24" s="146"/>
      <c r="AS24" s="146"/>
      <c r="AT24" s="146"/>
      <c r="AU24" s="146"/>
    </row>
    <row r="25" spans="1:54" s="108" customFormat="1" x14ac:dyDescent="0.25">
      <c r="A25" s="114" t="s">
        <v>241</v>
      </c>
      <c r="B25" s="110"/>
      <c r="C25" s="111">
        <f t="shared" ref="C25:E25" si="15">SUM(C26:C30)</f>
        <v>729278324.88</v>
      </c>
      <c r="D25" s="112">
        <f t="shared" si="15"/>
        <v>817728912.64999998</v>
      </c>
      <c r="E25" s="112">
        <f t="shared" si="15"/>
        <v>820719525.95999992</v>
      </c>
      <c r="F25" s="112">
        <v>1071939683.95</v>
      </c>
      <c r="G25" s="112">
        <v>1171334909.6499999</v>
      </c>
      <c r="H25" s="197">
        <f>SUM(H26:H28)</f>
        <v>78699504.299999982</v>
      </c>
      <c r="I25" s="113">
        <f>SUM(I26:I28)</f>
        <v>89224290.090000004</v>
      </c>
      <c r="J25" s="113">
        <f>SUM(J26:J28)</f>
        <v>77722176.719999999</v>
      </c>
      <c r="K25" s="113"/>
      <c r="L25" s="113"/>
      <c r="M25" s="113"/>
      <c r="N25" s="113"/>
      <c r="O25" s="113"/>
      <c r="P25" s="113"/>
      <c r="Q25" s="113"/>
      <c r="R25" s="113"/>
      <c r="S25" s="113"/>
      <c r="T25" s="171">
        <f t="shared" si="0"/>
        <v>245645971.10999998</v>
      </c>
      <c r="U25" s="111">
        <f t="shared" si="1"/>
        <v>60773193.740000002</v>
      </c>
      <c r="V25" s="112">
        <f t="shared" si="2"/>
        <v>68144076.05416666</v>
      </c>
      <c r="W25" s="112">
        <f t="shared" si="3"/>
        <v>68393293.829999998</v>
      </c>
      <c r="X25" s="112">
        <f t="shared" si="4"/>
        <v>89328306.995833337</v>
      </c>
      <c r="Y25" s="112">
        <f t="shared" si="5"/>
        <v>97611242.470833316</v>
      </c>
      <c r="Z25" s="133">
        <f t="shared" si="11"/>
        <v>81881990.36999999</v>
      </c>
      <c r="AA25" s="208">
        <f t="shared" si="6"/>
        <v>866150448.70150745</v>
      </c>
      <c r="AB25" s="112">
        <f t="shared" si="7"/>
        <v>933118037.16829717</v>
      </c>
      <c r="AC25" s="112">
        <f t="shared" si="8"/>
        <v>916991286.23526597</v>
      </c>
      <c r="AD25" s="113">
        <f t="shared" si="9"/>
        <v>1158743043.5750904</v>
      </c>
      <c r="AE25" s="133">
        <f t="shared" si="10"/>
        <v>1185867689.7128527</v>
      </c>
      <c r="AF25" s="133">
        <f t="shared" si="12"/>
        <v>245645971.10999998</v>
      </c>
      <c r="AG25" s="187"/>
      <c r="AH25" s="188"/>
      <c r="AI25" s="188"/>
      <c r="AJ25" s="188"/>
      <c r="AK25" s="188"/>
      <c r="AL25" s="188"/>
      <c r="AM25" s="153"/>
      <c r="AN25" s="146"/>
      <c r="AO25" s="152"/>
      <c r="AP25" s="153"/>
      <c r="AQ25" s="153"/>
      <c r="AR25" s="153"/>
      <c r="AS25" s="153"/>
      <c r="AT25" s="153"/>
      <c r="AU25" s="146"/>
    </row>
    <row r="26" spans="1:54" s="100" customFormat="1" x14ac:dyDescent="0.25">
      <c r="A26" s="102" t="s">
        <v>17</v>
      </c>
      <c r="B26" s="103"/>
      <c r="C26" s="104">
        <v>436523233.31</v>
      </c>
      <c r="D26" s="105">
        <v>462563443.11000001</v>
      </c>
      <c r="E26" s="105">
        <v>498784058.57999998</v>
      </c>
      <c r="F26" s="105">
        <v>550912704.59000003</v>
      </c>
      <c r="G26" s="105">
        <v>618153406.75999999</v>
      </c>
      <c r="H26" s="196">
        <v>47826094.299999997</v>
      </c>
      <c r="I26" s="106">
        <f>57737858.06-812</f>
        <v>57737046.060000002</v>
      </c>
      <c r="J26" s="106">
        <v>46241281.960000001</v>
      </c>
      <c r="K26" s="106"/>
      <c r="L26" s="106"/>
      <c r="M26" s="106"/>
      <c r="N26" s="106"/>
      <c r="O26" s="106"/>
      <c r="P26" s="106"/>
      <c r="Q26" s="106"/>
      <c r="R26" s="106"/>
      <c r="S26" s="106"/>
      <c r="T26" s="172">
        <f t="shared" si="0"/>
        <v>151804422.31999999</v>
      </c>
      <c r="U26" s="104">
        <f t="shared" si="1"/>
        <v>36376936.109166667</v>
      </c>
      <c r="V26" s="105">
        <f t="shared" si="2"/>
        <v>38546953.592500001</v>
      </c>
      <c r="W26" s="105">
        <f t="shared" si="3"/>
        <v>41565338.214999996</v>
      </c>
      <c r="X26" s="105">
        <f t="shared" si="4"/>
        <v>45909392.049166672</v>
      </c>
      <c r="Y26" s="105">
        <f t="shared" si="5"/>
        <v>51512783.896666668</v>
      </c>
      <c r="Z26" s="134">
        <f t="shared" si="11"/>
        <v>50601474.106666662</v>
      </c>
      <c r="AA26" s="209">
        <f t="shared" si="6"/>
        <v>518450612.75104177</v>
      </c>
      <c r="AB26" s="105">
        <f t="shared" si="7"/>
        <v>527835429.83927113</v>
      </c>
      <c r="AC26" s="105">
        <f t="shared" si="8"/>
        <v>557292255.10495794</v>
      </c>
      <c r="AD26" s="106">
        <f t="shared" si="9"/>
        <v>595524425.13227963</v>
      </c>
      <c r="AE26" s="134">
        <f t="shared" si="10"/>
        <v>625822850.76916945</v>
      </c>
      <c r="AF26" s="134">
        <f t="shared" si="12"/>
        <v>151804422.31999999</v>
      </c>
      <c r="AG26" s="187"/>
      <c r="AH26" s="188"/>
      <c r="AI26" s="188"/>
      <c r="AJ26" s="188"/>
      <c r="AK26" s="188"/>
      <c r="AL26" s="188"/>
      <c r="AM26" s="153"/>
      <c r="AN26" s="146"/>
      <c r="AO26" s="148"/>
      <c r="AP26" s="148"/>
      <c r="AQ26" s="148"/>
      <c r="AR26" s="148"/>
      <c r="AS26" s="148"/>
      <c r="AT26" s="148"/>
      <c r="AU26" s="145"/>
    </row>
    <row r="27" spans="1:54" s="108" customFormat="1" ht="12" x14ac:dyDescent="0.2">
      <c r="A27" s="102" t="s">
        <v>18</v>
      </c>
      <c r="B27" s="103"/>
      <c r="C27" s="104">
        <v>254371264.08000001</v>
      </c>
      <c r="D27" s="105">
        <v>278778762.97000003</v>
      </c>
      <c r="E27" s="105">
        <v>279687792.20999998</v>
      </c>
      <c r="F27" s="105">
        <v>294574750.48000002</v>
      </c>
      <c r="G27" s="105">
        <v>322856823.44</v>
      </c>
      <c r="H27" s="196">
        <v>30635145.399999999</v>
      </c>
      <c r="I27" s="106">
        <v>31434223.440000001</v>
      </c>
      <c r="J27" s="106">
        <v>31034684.420000002</v>
      </c>
      <c r="K27" s="106"/>
      <c r="L27" s="106"/>
      <c r="M27" s="106"/>
      <c r="N27" s="106"/>
      <c r="O27" s="106"/>
      <c r="P27" s="106"/>
      <c r="Q27" s="106"/>
      <c r="R27" s="106"/>
      <c r="S27" s="106"/>
      <c r="T27" s="172">
        <f t="shared" si="0"/>
        <v>93104053.260000005</v>
      </c>
      <c r="U27" s="104">
        <f t="shared" si="1"/>
        <v>21197605.34</v>
      </c>
      <c r="V27" s="105">
        <f t="shared" si="2"/>
        <v>23231563.580833334</v>
      </c>
      <c r="W27" s="105">
        <f t="shared" si="3"/>
        <v>23307316.017499998</v>
      </c>
      <c r="X27" s="105">
        <f t="shared" si="4"/>
        <v>24547895.873333335</v>
      </c>
      <c r="Y27" s="105">
        <f t="shared" si="5"/>
        <v>26904735.286666665</v>
      </c>
      <c r="Z27" s="134">
        <f t="shared" si="11"/>
        <v>31034684.420000002</v>
      </c>
      <c r="AA27" s="209">
        <f t="shared" si="6"/>
        <v>302112070.2523486</v>
      </c>
      <c r="AB27" s="105">
        <f t="shared" si="7"/>
        <v>318117028.86200058</v>
      </c>
      <c r="AC27" s="105">
        <f t="shared" si="8"/>
        <v>312495633.66115105</v>
      </c>
      <c r="AD27" s="106">
        <f t="shared" si="9"/>
        <v>318428777.32987213</v>
      </c>
      <c r="AE27" s="134">
        <f t="shared" si="10"/>
        <v>326862515.72167784</v>
      </c>
      <c r="AF27" s="134">
        <f t="shared" si="12"/>
        <v>93104053.260000005</v>
      </c>
      <c r="AG27" s="187"/>
      <c r="AH27" s="188"/>
      <c r="AI27" s="188"/>
      <c r="AJ27" s="188"/>
      <c r="AK27" s="188"/>
      <c r="AL27" s="188"/>
      <c r="AM27" s="153"/>
      <c r="AN27" s="146"/>
      <c r="AO27" s="147"/>
      <c r="AP27" s="146"/>
      <c r="AQ27" s="146"/>
      <c r="AR27" s="146"/>
      <c r="AS27" s="146"/>
      <c r="AT27" s="146"/>
      <c r="AU27" s="146"/>
    </row>
    <row r="28" spans="1:54" s="108" customFormat="1" ht="12" x14ac:dyDescent="0.2">
      <c r="A28" s="102" t="s">
        <v>19</v>
      </c>
      <c r="B28" s="103"/>
      <c r="C28" s="104">
        <v>5062140.67</v>
      </c>
      <c r="D28" s="105">
        <v>44579698.009999998</v>
      </c>
      <c r="E28" s="105">
        <v>23371124.670000002</v>
      </c>
      <c r="F28" s="105">
        <v>184636325.13</v>
      </c>
      <c r="G28" s="105">
        <v>230324679.44999999</v>
      </c>
      <c r="H28" s="196">
        <v>238264.6</v>
      </c>
      <c r="I28" s="106">
        <v>53020.59</v>
      </c>
      <c r="J28" s="106">
        <v>446210.34</v>
      </c>
      <c r="K28" s="106"/>
      <c r="L28" s="106"/>
      <c r="M28" s="106"/>
      <c r="N28" s="106"/>
      <c r="O28" s="106"/>
      <c r="P28" s="106"/>
      <c r="Q28" s="106"/>
      <c r="R28" s="106"/>
      <c r="S28" s="106"/>
      <c r="T28" s="172">
        <f t="shared" si="0"/>
        <v>737495.53</v>
      </c>
      <c r="U28" s="104">
        <f t="shared" si="1"/>
        <v>421845.05583333335</v>
      </c>
      <c r="V28" s="105">
        <f t="shared" si="2"/>
        <v>3714974.8341666665</v>
      </c>
      <c r="W28" s="105">
        <f t="shared" si="3"/>
        <v>1947593.7225000001</v>
      </c>
      <c r="X28" s="105">
        <f t="shared" si="4"/>
        <v>15386360.4275</v>
      </c>
      <c r="Y28" s="105">
        <f t="shared" si="5"/>
        <v>19193723.287499998</v>
      </c>
      <c r="Z28" s="134">
        <f t="shared" si="11"/>
        <v>245831.84333333335</v>
      </c>
      <c r="AA28" s="209">
        <f t="shared" si="6"/>
        <v>6012211.3370531267</v>
      </c>
      <c r="AB28" s="105">
        <f t="shared" si="7"/>
        <v>50870306.358424246</v>
      </c>
      <c r="AC28" s="105">
        <f t="shared" si="8"/>
        <v>26112596.318261065</v>
      </c>
      <c r="AD28" s="106">
        <f t="shared" si="9"/>
        <v>199587775.82268846</v>
      </c>
      <c r="AE28" s="134">
        <f t="shared" si="10"/>
        <v>233182323.22200546</v>
      </c>
      <c r="AF28" s="134">
        <f t="shared" si="12"/>
        <v>737495.53</v>
      </c>
      <c r="AG28" s="187"/>
      <c r="AH28" s="188"/>
      <c r="AI28" s="188"/>
      <c r="AJ28" s="188"/>
      <c r="AK28" s="188"/>
      <c r="AL28" s="188"/>
      <c r="AM28" s="153"/>
      <c r="AN28" s="146"/>
      <c r="AO28" s="147"/>
      <c r="AP28" s="146"/>
      <c r="AQ28" s="146"/>
      <c r="AR28" s="146"/>
      <c r="AS28" s="146"/>
      <c r="AT28" s="146"/>
      <c r="AU28" s="146"/>
    </row>
    <row r="29" spans="1:54" s="108" customFormat="1" x14ac:dyDescent="0.25">
      <c r="A29" s="114" t="s">
        <v>262</v>
      </c>
      <c r="B29" s="103"/>
      <c r="C29" s="104"/>
      <c r="D29" s="105"/>
      <c r="E29" s="105"/>
      <c r="F29" s="105"/>
      <c r="G29" s="105">
        <v>25132947.600000001</v>
      </c>
      <c r="H29" s="196">
        <f>SUM(H30)</f>
        <v>0</v>
      </c>
      <c r="I29" s="106">
        <f>SUM(I30)</f>
        <v>0</v>
      </c>
      <c r="J29" s="106"/>
      <c r="K29" s="113"/>
      <c r="L29" s="113"/>
      <c r="M29" s="113"/>
      <c r="N29" s="106"/>
      <c r="O29" s="113"/>
      <c r="P29" s="106"/>
      <c r="Q29" s="106"/>
      <c r="R29" s="106"/>
      <c r="S29" s="106"/>
      <c r="T29" s="172">
        <f t="shared" si="0"/>
        <v>0</v>
      </c>
      <c r="U29" s="104"/>
      <c r="V29" s="105"/>
      <c r="W29" s="105"/>
      <c r="X29" s="105"/>
      <c r="Y29" s="105">
        <f t="shared" ref="Y29:Y60" si="16">G29/12</f>
        <v>2094412.3</v>
      </c>
      <c r="Z29" s="134">
        <f t="shared" si="11"/>
        <v>0</v>
      </c>
      <c r="AA29" s="209"/>
      <c r="AB29" s="105"/>
      <c r="AC29" s="105"/>
      <c r="AD29" s="106"/>
      <c r="AE29" s="134">
        <f t="shared" si="10"/>
        <v>25444772.678201709</v>
      </c>
      <c r="AF29" s="134">
        <f t="shared" si="12"/>
        <v>0</v>
      </c>
      <c r="AG29" s="147"/>
      <c r="AH29" s="147"/>
      <c r="AI29" s="147"/>
      <c r="AJ29" s="147"/>
      <c r="AK29" s="147"/>
      <c r="AL29" s="147"/>
      <c r="AM29" s="147"/>
      <c r="AN29" s="146"/>
      <c r="AO29" s="147"/>
      <c r="AP29" s="146"/>
      <c r="AQ29" s="146"/>
      <c r="AR29" s="146"/>
      <c r="AS29" s="146"/>
      <c r="AT29" s="146"/>
      <c r="AU29" s="146"/>
    </row>
    <row r="30" spans="1:54" s="108" customFormat="1" ht="12" x14ac:dyDescent="0.2">
      <c r="A30" s="102" t="s">
        <v>20</v>
      </c>
      <c r="B30" s="103"/>
      <c r="C30" s="104">
        <v>33321686.82</v>
      </c>
      <c r="D30" s="105">
        <v>31807008.559999999</v>
      </c>
      <c r="E30" s="105">
        <v>18876550.5</v>
      </c>
      <c r="F30" s="105">
        <v>41815903.75</v>
      </c>
      <c r="G30" s="105">
        <v>25132947.600000001</v>
      </c>
      <c r="H30" s="196"/>
      <c r="I30" s="106"/>
      <c r="J30" s="106"/>
      <c r="K30" s="106"/>
      <c r="L30" s="106"/>
      <c r="M30" s="106"/>
      <c r="N30" s="106"/>
      <c r="O30" s="106"/>
      <c r="P30" s="106"/>
      <c r="Q30" s="106"/>
      <c r="R30" s="106"/>
      <c r="S30" s="106"/>
      <c r="T30" s="172">
        <f t="shared" si="0"/>
        <v>0</v>
      </c>
      <c r="U30" s="104">
        <f t="shared" ref="U30:W32" si="17">+C30/12</f>
        <v>2776807.2349999999</v>
      </c>
      <c r="V30" s="105">
        <f t="shared" si="17"/>
        <v>2650584.0466666664</v>
      </c>
      <c r="W30" s="105">
        <f t="shared" si="17"/>
        <v>1573045.875</v>
      </c>
      <c r="X30" s="105">
        <f>F30/12</f>
        <v>3484658.6458333335</v>
      </c>
      <c r="Y30" s="105">
        <f t="shared" si="16"/>
        <v>2094412.3</v>
      </c>
      <c r="Z30" s="134">
        <f t="shared" si="11"/>
        <v>0</v>
      </c>
      <c r="AA30" s="209">
        <f>$AA$6*C30</f>
        <v>39575554.361063965</v>
      </c>
      <c r="AB30" s="105">
        <f>$AB$6*D30</f>
        <v>36295272.108601317</v>
      </c>
      <c r="AC30" s="105">
        <f>$AC$6*E30</f>
        <v>21090801.150895961</v>
      </c>
      <c r="AD30" s="106">
        <f>$AD$6*$F30</f>
        <v>45202065.290250175</v>
      </c>
      <c r="AE30" s="134">
        <f t="shared" si="10"/>
        <v>25444772.678201709</v>
      </c>
      <c r="AF30" s="134">
        <f t="shared" si="12"/>
        <v>0</v>
      </c>
      <c r="AG30" s="147"/>
      <c r="AH30" s="147"/>
      <c r="AI30" s="147"/>
      <c r="AJ30" s="147"/>
      <c r="AK30" s="147"/>
      <c r="AL30" s="147"/>
      <c r="AM30" s="147"/>
      <c r="AN30" s="146"/>
      <c r="AO30" s="147"/>
      <c r="AP30" s="146"/>
      <c r="AQ30" s="146"/>
      <c r="AR30" s="146"/>
      <c r="AS30" s="146"/>
      <c r="AT30" s="146"/>
      <c r="AU30" s="146"/>
    </row>
    <row r="31" spans="1:54" s="108" customFormat="1" x14ac:dyDescent="0.25">
      <c r="A31" s="109" t="s">
        <v>242</v>
      </c>
      <c r="B31" s="110"/>
      <c r="C31" s="111">
        <f t="shared" ref="C31:E31" si="18">SUM(C32:C33)</f>
        <v>15808357.029999999</v>
      </c>
      <c r="D31" s="112">
        <f t="shared" si="18"/>
        <v>4201344.5999999996</v>
      </c>
      <c r="E31" s="112">
        <f t="shared" si="18"/>
        <v>0</v>
      </c>
      <c r="F31" s="112">
        <f>SUM(F32:F33)</f>
        <v>0</v>
      </c>
      <c r="G31" s="112">
        <v>0</v>
      </c>
      <c r="H31" s="197">
        <f>SUM(H32:H33)</f>
        <v>0</v>
      </c>
      <c r="I31" s="113">
        <f>SUM(I32:I33)</f>
        <v>0</v>
      </c>
      <c r="J31" s="113">
        <f>SUM(J32:J33)</f>
        <v>0</v>
      </c>
      <c r="K31" s="113"/>
      <c r="L31" s="113"/>
      <c r="M31" s="113"/>
      <c r="N31" s="113"/>
      <c r="O31" s="113"/>
      <c r="P31" s="113"/>
      <c r="Q31" s="113"/>
      <c r="R31" s="113"/>
      <c r="S31" s="113"/>
      <c r="T31" s="172">
        <f t="shared" si="0"/>
        <v>0</v>
      </c>
      <c r="U31" s="111">
        <f t="shared" si="17"/>
        <v>1317363.0858333332</v>
      </c>
      <c r="V31" s="112">
        <f t="shared" si="17"/>
        <v>350112.05</v>
      </c>
      <c r="W31" s="112">
        <f t="shared" si="17"/>
        <v>0</v>
      </c>
      <c r="X31" s="112">
        <f>F31/12</f>
        <v>0</v>
      </c>
      <c r="Y31" s="112">
        <f t="shared" si="16"/>
        <v>0</v>
      </c>
      <c r="Z31" s="134">
        <f t="shared" si="11"/>
        <v>0</v>
      </c>
      <c r="AA31" s="208">
        <f>$AA$6*C31</f>
        <v>18775294.791630019</v>
      </c>
      <c r="AB31" s="112">
        <f>$AB$6*D31</f>
        <v>4794193.2417615177</v>
      </c>
      <c r="AC31" s="112">
        <f>$AC$6*E31</f>
        <v>0</v>
      </c>
      <c r="AD31" s="113">
        <f>$AD$6*$F31</f>
        <v>0</v>
      </c>
      <c r="AE31" s="134">
        <f t="shared" si="10"/>
        <v>0</v>
      </c>
      <c r="AF31" s="134">
        <f t="shared" si="12"/>
        <v>0</v>
      </c>
      <c r="AG31" s="147"/>
      <c r="AH31" s="147"/>
      <c r="AI31" s="147"/>
      <c r="AJ31" s="147"/>
      <c r="AK31" s="147"/>
      <c r="AL31" s="147"/>
      <c r="AM31" s="147"/>
      <c r="AN31" s="146"/>
      <c r="AO31" s="147"/>
      <c r="AP31" s="146"/>
      <c r="AQ31" s="146"/>
      <c r="AR31" s="146"/>
      <c r="AS31" s="146"/>
      <c r="AT31" s="146"/>
      <c r="AU31" s="146"/>
    </row>
    <row r="32" spans="1:54" s="100" customFormat="1" x14ac:dyDescent="0.25">
      <c r="A32" s="102" t="s">
        <v>21</v>
      </c>
      <c r="B32" s="103"/>
      <c r="C32" s="104">
        <v>165808.69</v>
      </c>
      <c r="D32" s="105"/>
      <c r="E32" s="105"/>
      <c r="F32" s="105"/>
      <c r="G32" s="105">
        <v>0</v>
      </c>
      <c r="H32" s="196"/>
      <c r="I32" s="106"/>
      <c r="J32" s="106"/>
      <c r="K32" s="106"/>
      <c r="L32" s="106"/>
      <c r="M32" s="106"/>
      <c r="N32" s="106"/>
      <c r="O32" s="106"/>
      <c r="P32" s="106"/>
      <c r="Q32" s="106"/>
      <c r="R32" s="106"/>
      <c r="S32" s="106"/>
      <c r="T32" s="172">
        <f t="shared" si="0"/>
        <v>0</v>
      </c>
      <c r="U32" s="104">
        <f t="shared" si="17"/>
        <v>13817.390833333333</v>
      </c>
      <c r="V32" s="105">
        <f t="shared" si="17"/>
        <v>0</v>
      </c>
      <c r="W32" s="105">
        <f t="shared" si="17"/>
        <v>0</v>
      </c>
      <c r="X32" s="105">
        <f>F32/12</f>
        <v>0</v>
      </c>
      <c r="Y32" s="105">
        <f t="shared" si="16"/>
        <v>0</v>
      </c>
      <c r="Z32" s="134">
        <f t="shared" si="11"/>
        <v>0</v>
      </c>
      <c r="AA32" s="209">
        <f>$AA$6*C32</f>
        <v>196927.93045198554</v>
      </c>
      <c r="AB32" s="105">
        <f>$AB$6*D32</f>
        <v>0</v>
      </c>
      <c r="AC32" s="105">
        <f>$AC$6*E32</f>
        <v>0</v>
      </c>
      <c r="AD32" s="106">
        <f>$AD$6*$F32</f>
        <v>0</v>
      </c>
      <c r="AE32" s="134">
        <f t="shared" si="10"/>
        <v>0</v>
      </c>
      <c r="AF32" s="134">
        <f t="shared" si="12"/>
        <v>0</v>
      </c>
      <c r="AG32" s="147"/>
      <c r="AH32" s="147"/>
      <c r="AI32" s="147"/>
      <c r="AJ32" s="147"/>
      <c r="AK32" s="147"/>
      <c r="AL32" s="147"/>
      <c r="AM32" s="147"/>
      <c r="AN32" s="145"/>
      <c r="AO32" s="148"/>
      <c r="AP32" s="145"/>
      <c r="AQ32" s="145"/>
      <c r="AR32" s="145"/>
      <c r="AS32" s="145"/>
      <c r="AT32" s="145"/>
      <c r="AU32" s="145"/>
    </row>
    <row r="33" spans="1:47" s="108" customFormat="1" ht="12" x14ac:dyDescent="0.2">
      <c r="A33" s="102" t="s">
        <v>22</v>
      </c>
      <c r="B33" s="103"/>
      <c r="C33" s="104">
        <v>15642548.34</v>
      </c>
      <c r="D33" s="105">
        <v>4201344.5999999996</v>
      </c>
      <c r="E33" s="105"/>
      <c r="F33" s="105"/>
      <c r="G33" s="105">
        <v>0</v>
      </c>
      <c r="H33" s="196"/>
      <c r="I33" s="106"/>
      <c r="J33" s="106"/>
      <c r="K33" s="106"/>
      <c r="L33" s="106"/>
      <c r="M33" s="106"/>
      <c r="N33" s="106"/>
      <c r="O33" s="106"/>
      <c r="P33" s="106"/>
      <c r="Q33" s="106"/>
      <c r="R33" s="106"/>
      <c r="S33" s="106"/>
      <c r="T33" s="172">
        <f t="shared" si="0"/>
        <v>0</v>
      </c>
      <c r="U33" s="104"/>
      <c r="V33" s="105">
        <f>+D33/12</f>
        <v>350112.05</v>
      </c>
      <c r="W33" s="105">
        <f>+E33/12</f>
        <v>0</v>
      </c>
      <c r="X33" s="105">
        <f>F33/12</f>
        <v>0</v>
      </c>
      <c r="Y33" s="105">
        <f t="shared" si="16"/>
        <v>0</v>
      </c>
      <c r="Z33" s="134">
        <f t="shared" si="11"/>
        <v>0</v>
      </c>
      <c r="AA33" s="209">
        <f>$AA$6*C33</f>
        <v>18578366.861178033</v>
      </c>
      <c r="AB33" s="105">
        <f>$AB$6*D33</f>
        <v>4794193.2417615177</v>
      </c>
      <c r="AC33" s="105">
        <f>$AC$6*E33</f>
        <v>0</v>
      </c>
      <c r="AD33" s="106">
        <f>$AD$6*$F33</f>
        <v>0</v>
      </c>
      <c r="AE33" s="134">
        <f t="shared" si="10"/>
        <v>0</v>
      </c>
      <c r="AF33" s="134">
        <f t="shared" si="12"/>
        <v>0</v>
      </c>
      <c r="AG33" s="147"/>
      <c r="AH33" s="147"/>
      <c r="AI33" s="147"/>
      <c r="AJ33" s="147"/>
      <c r="AK33" s="147"/>
      <c r="AL33" s="147"/>
      <c r="AM33" s="147"/>
      <c r="AN33" s="146"/>
      <c r="AO33" s="147"/>
      <c r="AP33" s="146"/>
      <c r="AQ33" s="146"/>
      <c r="AR33" s="146"/>
      <c r="AS33" s="146"/>
      <c r="AT33" s="146"/>
      <c r="AU33" s="146"/>
    </row>
    <row r="34" spans="1:47" s="108" customFormat="1" x14ac:dyDescent="0.25">
      <c r="A34" s="17"/>
      <c r="B34" s="27"/>
      <c r="C34" s="89"/>
      <c r="D34" s="29"/>
      <c r="E34" s="29"/>
      <c r="F34" s="29"/>
      <c r="G34" s="29"/>
      <c r="H34" s="198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172">
        <f t="shared" si="0"/>
        <v>0</v>
      </c>
      <c r="U34" s="89"/>
      <c r="V34" s="29"/>
      <c r="W34" s="29"/>
      <c r="X34" s="29"/>
      <c r="Y34" s="29">
        <f t="shared" si="16"/>
        <v>0</v>
      </c>
      <c r="Z34" s="134">
        <f t="shared" si="11"/>
        <v>0</v>
      </c>
      <c r="AA34" s="28"/>
      <c r="AB34" s="29"/>
      <c r="AC34" s="29"/>
      <c r="AD34" s="30"/>
      <c r="AE34" s="134">
        <f t="shared" si="10"/>
        <v>0</v>
      </c>
      <c r="AF34" s="134">
        <f t="shared" si="12"/>
        <v>0</v>
      </c>
      <c r="AG34" s="147"/>
      <c r="AH34" s="147"/>
      <c r="AI34" s="147"/>
      <c r="AJ34" s="147"/>
      <c r="AK34" s="147"/>
      <c r="AL34" s="147"/>
      <c r="AM34" s="147"/>
      <c r="AN34" s="156"/>
      <c r="AO34" s="147"/>
      <c r="AP34" s="146"/>
      <c r="AQ34" s="146"/>
      <c r="AR34" s="146"/>
      <c r="AS34" s="146"/>
      <c r="AT34" s="146"/>
      <c r="AU34" s="146"/>
    </row>
    <row r="35" spans="1:47" x14ac:dyDescent="0.25">
      <c r="A35" s="116" t="s">
        <v>23</v>
      </c>
      <c r="B35" s="117"/>
      <c r="C35" s="118">
        <f>+C8+C14+C17+C20+C25+C31</f>
        <v>1225067133.8999999</v>
      </c>
      <c r="D35" s="119">
        <f>+D8+D14+D17+D20+D25+D31</f>
        <v>1182785292.98</v>
      </c>
      <c r="E35" s="119">
        <f>+E8+E14+E17+E20+E25+E31</f>
        <v>1225431510.3999999</v>
      </c>
      <c r="F35" s="119">
        <f>+F8+F14+F17+F20+F25+F31</f>
        <v>1533586889.3800001</v>
      </c>
      <c r="G35" s="119">
        <v>1621951095.8599999</v>
      </c>
      <c r="H35" s="199">
        <f>+H31+H29+H25+H20++H17+H14+H8</f>
        <v>151411393.00999999</v>
      </c>
      <c r="I35" s="120">
        <f>+I31+I29+I25+I20++I17+I14+I8</f>
        <v>159493086.65000004</v>
      </c>
      <c r="J35" s="120">
        <f>+J31+J29+J25+J20++J17+J14+J8</f>
        <v>119983009.16999999</v>
      </c>
      <c r="K35" s="120"/>
      <c r="L35" s="120"/>
      <c r="M35" s="120"/>
      <c r="N35" s="120"/>
      <c r="O35" s="120"/>
      <c r="P35" s="120"/>
      <c r="Q35" s="120"/>
      <c r="R35" s="120"/>
      <c r="S35" s="120"/>
      <c r="T35" s="173">
        <f t="shared" si="0"/>
        <v>430887488.83000004</v>
      </c>
      <c r="U35" s="118">
        <f>+C35/12</f>
        <v>102088927.82499999</v>
      </c>
      <c r="V35" s="119">
        <f>+D35/12</f>
        <v>98565441.081666663</v>
      </c>
      <c r="W35" s="119">
        <f>+E35/12</f>
        <v>102119292.53333332</v>
      </c>
      <c r="X35" s="119">
        <f>F35/12</f>
        <v>127798907.44833334</v>
      </c>
      <c r="Y35" s="119">
        <f t="shared" si="16"/>
        <v>135162591.32166666</v>
      </c>
      <c r="Z35" s="135">
        <f t="shared" si="11"/>
        <v>143629162.94333336</v>
      </c>
      <c r="AA35" s="210">
        <f>$AA$6*C35</f>
        <v>1454989695.3149586</v>
      </c>
      <c r="AB35" s="119">
        <f>$AB$6*D35</f>
        <v>1349687254.4231751</v>
      </c>
      <c r="AC35" s="119">
        <f>$AC$6*E35</f>
        <v>1369176657.0321465</v>
      </c>
      <c r="AD35" s="120">
        <f>$AD$6*$F35</f>
        <v>1657773442.2881255</v>
      </c>
      <c r="AE35" s="135">
        <f t="shared" si="10"/>
        <v>1642074681.6548429</v>
      </c>
      <c r="AF35" s="135">
        <f t="shared" si="12"/>
        <v>430887488.83000004</v>
      </c>
      <c r="AG35" s="147"/>
      <c r="AH35" s="147"/>
      <c r="AI35" s="147"/>
      <c r="AJ35" s="147"/>
      <c r="AK35" s="147"/>
      <c r="AL35" s="147"/>
      <c r="AM35" s="147"/>
      <c r="AN35" s="156"/>
      <c r="AO35" s="152"/>
      <c r="AP35" s="152"/>
      <c r="AQ35" s="152"/>
      <c r="AR35" s="152"/>
      <c r="AS35" s="152"/>
      <c r="AT35" s="152"/>
    </row>
    <row r="36" spans="1:47" s="93" customFormat="1" x14ac:dyDescent="0.25">
      <c r="A36" s="17"/>
      <c r="B36" s="27"/>
      <c r="C36" s="89"/>
      <c r="D36" s="29"/>
      <c r="E36" s="29"/>
      <c r="F36" s="29"/>
      <c r="G36" s="29"/>
      <c r="H36" s="200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132">
        <v>430887488.82999998</v>
      </c>
      <c r="U36" s="89"/>
      <c r="V36" s="29"/>
      <c r="W36" s="29"/>
      <c r="X36" s="29"/>
      <c r="Y36" s="29">
        <f t="shared" si="16"/>
        <v>0</v>
      </c>
      <c r="Z36" s="139"/>
      <c r="AA36" s="28"/>
      <c r="AB36" s="29"/>
      <c r="AC36" s="29"/>
      <c r="AD36" s="30">
        <f>$AD$6*$F36</f>
        <v>0</v>
      </c>
      <c r="AE36" s="139">
        <f t="shared" si="10"/>
        <v>0</v>
      </c>
      <c r="AF36" s="139">
        <f t="shared" si="12"/>
        <v>430887488.82999998</v>
      </c>
      <c r="AG36" s="147"/>
      <c r="AH36" s="147"/>
      <c r="AI36" s="147"/>
      <c r="AJ36" s="147"/>
      <c r="AK36" s="147"/>
      <c r="AL36" s="147"/>
      <c r="AM36" s="147"/>
      <c r="AN36" s="144"/>
      <c r="AO36" s="152"/>
      <c r="AP36" s="152"/>
      <c r="AQ36" s="152"/>
      <c r="AR36" s="152"/>
      <c r="AS36" s="152"/>
      <c r="AT36" s="152"/>
      <c r="AU36" s="155"/>
    </row>
    <row r="37" spans="1:47" x14ac:dyDescent="0.25">
      <c r="A37" s="18" t="s">
        <v>24</v>
      </c>
      <c r="B37" s="27"/>
      <c r="C37" s="89"/>
      <c r="D37" s="29"/>
      <c r="E37" s="29"/>
      <c r="F37" s="29"/>
      <c r="G37" s="29"/>
      <c r="H37" s="200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132">
        <f>+T36-T35</f>
        <v>0</v>
      </c>
      <c r="U37" s="89"/>
      <c r="V37" s="29"/>
      <c r="W37" s="29"/>
      <c r="X37" s="29"/>
      <c r="Y37" s="29">
        <f t="shared" si="16"/>
        <v>0</v>
      </c>
      <c r="Z37" s="139"/>
      <c r="AA37" s="28"/>
      <c r="AB37" s="29"/>
      <c r="AC37" s="29"/>
      <c r="AD37" s="30"/>
      <c r="AE37" s="139">
        <f t="shared" si="10"/>
        <v>0</v>
      </c>
      <c r="AF37" s="139">
        <f t="shared" si="12"/>
        <v>0</v>
      </c>
      <c r="AM37" s="147"/>
      <c r="AN37" s="144"/>
      <c r="AU37" s="144"/>
    </row>
    <row r="38" spans="1:47" x14ac:dyDescent="0.25">
      <c r="A38" s="109" t="s">
        <v>244</v>
      </c>
      <c r="B38" s="27"/>
      <c r="C38" s="89"/>
      <c r="D38" s="29"/>
      <c r="E38" s="29"/>
      <c r="F38" s="29"/>
      <c r="G38" s="29"/>
      <c r="H38" s="200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132"/>
      <c r="U38" s="89"/>
      <c r="V38" s="29"/>
      <c r="W38" s="29"/>
      <c r="X38" s="29"/>
      <c r="Y38" s="29">
        <f t="shared" si="16"/>
        <v>0</v>
      </c>
      <c r="Z38" s="139"/>
      <c r="AA38" s="28"/>
      <c r="AB38" s="29"/>
      <c r="AC38" s="29"/>
      <c r="AD38" s="30"/>
      <c r="AE38" s="139">
        <f t="shared" si="10"/>
        <v>0</v>
      </c>
      <c r="AF38" s="139">
        <f t="shared" si="12"/>
        <v>0</v>
      </c>
      <c r="AM38" s="146"/>
      <c r="AN38" s="148"/>
      <c r="AP38" s="144"/>
      <c r="AQ38" s="144"/>
      <c r="AR38" s="144"/>
      <c r="AS38" s="144"/>
      <c r="AT38" s="144"/>
      <c r="AU38" s="144"/>
    </row>
    <row r="39" spans="1:47" ht="17.25" x14ac:dyDescent="0.4">
      <c r="A39" s="109" t="s">
        <v>245</v>
      </c>
      <c r="B39" s="96"/>
      <c r="C39" s="97">
        <f>SUM(C40:C45)</f>
        <v>374330571.14999998</v>
      </c>
      <c r="D39" s="98">
        <f t="shared" ref="D39:E39" si="19">SUM(D40:D45)</f>
        <v>401815547.27999997</v>
      </c>
      <c r="E39" s="98">
        <f t="shared" si="19"/>
        <v>411982025.31</v>
      </c>
      <c r="F39" s="98">
        <v>451095885.26999998</v>
      </c>
      <c r="G39" s="98">
        <v>466531307.5</v>
      </c>
      <c r="H39" s="201">
        <f>SUM(H40:H45)</f>
        <v>38800150.380000003</v>
      </c>
      <c r="I39" s="123">
        <f>SUM(I40:I45)</f>
        <v>39319160.93</v>
      </c>
      <c r="J39" s="123">
        <f>SUM(J40:J45)</f>
        <v>37702304.039999999</v>
      </c>
      <c r="K39" s="123"/>
      <c r="L39" s="123"/>
      <c r="M39" s="123"/>
      <c r="N39" s="123"/>
      <c r="O39" s="123"/>
      <c r="P39" s="123"/>
      <c r="Q39" s="123"/>
      <c r="R39" s="123"/>
      <c r="S39" s="123"/>
      <c r="T39" s="136">
        <f t="shared" si="0"/>
        <v>115821615.34999999</v>
      </c>
      <c r="U39" s="122">
        <f t="shared" ref="U39:U81" si="20">+C39/12</f>
        <v>31194214.262499999</v>
      </c>
      <c r="V39" s="123">
        <f t="shared" ref="V39:V81" si="21">+D39/12</f>
        <v>33484628.939999998</v>
      </c>
      <c r="W39" s="124">
        <f t="shared" ref="W39:W81" si="22">+E39/12</f>
        <v>34331835.442500003</v>
      </c>
      <c r="X39" s="123">
        <f t="shared" ref="X39:X81" si="23">F39/12</f>
        <v>37591323.772500001</v>
      </c>
      <c r="Y39" s="123">
        <f t="shared" si="16"/>
        <v>38877608.958333336</v>
      </c>
      <c r="Z39" s="140">
        <f t="shared" ref="Z39:Z81" si="24">T39/$Z$5</f>
        <v>38607205.116666667</v>
      </c>
      <c r="AA39" s="211">
        <f t="shared" ref="AA39:AA81" si="25">$AA$6*C39</f>
        <v>444585532.16649389</v>
      </c>
      <c r="AB39" s="98">
        <f t="shared" ref="AB39:AB81" si="26">$AB$6*D39</f>
        <v>458515443.17609215</v>
      </c>
      <c r="AC39" s="98">
        <f t="shared" ref="AC39:AC81" si="27">$AC$6*E39</f>
        <v>460308199.50692779</v>
      </c>
      <c r="AD39" s="99">
        <f t="shared" ref="AD39:AD81" si="28">$AD$6*$F39</f>
        <v>487624655.44315159</v>
      </c>
      <c r="AE39" s="140">
        <f t="shared" si="10"/>
        <v>472319572.52008593</v>
      </c>
      <c r="AF39" s="140">
        <f t="shared" si="12"/>
        <v>115821615.34999999</v>
      </c>
      <c r="AJ39" s="190"/>
      <c r="AK39" s="190"/>
      <c r="AL39" s="190"/>
      <c r="AM39" s="146"/>
      <c r="AN39" s="144"/>
      <c r="AP39" s="144"/>
      <c r="AQ39" s="144"/>
      <c r="AR39" s="144"/>
      <c r="AS39" s="144"/>
      <c r="AT39" s="144"/>
      <c r="AU39" s="144"/>
    </row>
    <row r="40" spans="1:47" s="100" customFormat="1" x14ac:dyDescent="0.25">
      <c r="A40" s="17" t="s">
        <v>25</v>
      </c>
      <c r="B40" s="27"/>
      <c r="C40" s="89">
        <v>197081559.56999999</v>
      </c>
      <c r="D40" s="29">
        <v>204298284.36000001</v>
      </c>
      <c r="E40" s="29">
        <v>216708037.25</v>
      </c>
      <c r="F40" s="29">
        <v>222019603.27000001</v>
      </c>
      <c r="G40" s="29">
        <v>236023465.43000004</v>
      </c>
      <c r="H40" s="200">
        <v>20326889.870000001</v>
      </c>
      <c r="I40" s="29">
        <v>19062074.030000001</v>
      </c>
      <c r="J40" s="29">
        <v>20524637.449999999</v>
      </c>
      <c r="K40" s="29"/>
      <c r="L40" s="29"/>
      <c r="M40" s="29"/>
      <c r="N40" s="29"/>
      <c r="O40" s="29"/>
      <c r="P40" s="29"/>
      <c r="Q40" s="29"/>
      <c r="R40" s="29"/>
      <c r="S40" s="29"/>
      <c r="T40" s="132">
        <f t="shared" ref="T40:T71" si="29">SUM(H40:S40)</f>
        <v>59913601.350000009</v>
      </c>
      <c r="U40" s="89">
        <f t="shared" si="20"/>
        <v>16423463.297499999</v>
      </c>
      <c r="V40" s="29">
        <f t="shared" si="21"/>
        <v>17024857.030000001</v>
      </c>
      <c r="W40" s="115">
        <f t="shared" si="22"/>
        <v>18059003.104166668</v>
      </c>
      <c r="X40" s="29">
        <f t="shared" si="23"/>
        <v>18501633.605833333</v>
      </c>
      <c r="Y40" s="29">
        <f t="shared" si="16"/>
        <v>19668622.119166669</v>
      </c>
      <c r="Z40" s="139">
        <f t="shared" si="24"/>
        <v>19971200.450000003</v>
      </c>
      <c r="AA40" s="28">
        <f t="shared" si="25"/>
        <v>234070142.26075727</v>
      </c>
      <c r="AB40" s="29">
        <f t="shared" si="26"/>
        <v>233126664.77826762</v>
      </c>
      <c r="AC40" s="29">
        <f t="shared" si="27"/>
        <v>242128249.09088686</v>
      </c>
      <c r="AD40" s="30">
        <f t="shared" si="28"/>
        <v>239998271.05795798</v>
      </c>
      <c r="AE40" s="139">
        <f t="shared" ref="AE40:AE71" si="30">$AE$6*G40</f>
        <v>238951814.17510098</v>
      </c>
      <c r="AF40" s="139">
        <f t="shared" si="12"/>
        <v>59913601.350000009</v>
      </c>
      <c r="AG40" s="146"/>
      <c r="AH40" s="146"/>
      <c r="AI40" s="146"/>
      <c r="AJ40" s="146"/>
      <c r="AK40" s="146"/>
      <c r="AL40" s="188"/>
      <c r="AM40" s="183"/>
      <c r="AN40" s="144"/>
      <c r="AO40" s="148"/>
      <c r="AP40" s="148"/>
      <c r="AQ40" s="148"/>
      <c r="AR40" s="148"/>
      <c r="AS40" s="148"/>
      <c r="AT40" s="148"/>
      <c r="AU40" s="148"/>
    </row>
    <row r="41" spans="1:47" x14ac:dyDescent="0.25">
      <c r="A41" s="17" t="s">
        <v>26</v>
      </c>
      <c r="B41" s="27"/>
      <c r="C41" s="89">
        <v>13255951.949999999</v>
      </c>
      <c r="D41" s="29">
        <v>11007539.85</v>
      </c>
      <c r="E41" s="29">
        <v>9633115.25</v>
      </c>
      <c r="F41" s="29">
        <v>8615552.4600000009</v>
      </c>
      <c r="G41" s="29">
        <v>9066194.8399999999</v>
      </c>
      <c r="H41" s="200">
        <v>977096.62</v>
      </c>
      <c r="I41" s="29">
        <v>867252.99</v>
      </c>
      <c r="J41" s="29">
        <v>935519.54</v>
      </c>
      <c r="K41" s="29"/>
      <c r="L41" s="29"/>
      <c r="M41" s="29"/>
      <c r="N41" s="29"/>
      <c r="O41" s="29"/>
      <c r="P41" s="29"/>
      <c r="Q41" s="29"/>
      <c r="R41" s="29"/>
      <c r="S41" s="29"/>
      <c r="T41" s="132">
        <f t="shared" si="29"/>
        <v>2779869.15</v>
      </c>
      <c r="U41" s="89">
        <f t="shared" si="20"/>
        <v>1104662.6624999999</v>
      </c>
      <c r="V41" s="29">
        <f t="shared" si="21"/>
        <v>917294.98749999993</v>
      </c>
      <c r="W41" s="29">
        <f t="shared" si="22"/>
        <v>802759.60416666663</v>
      </c>
      <c r="X41" s="29">
        <f t="shared" si="23"/>
        <v>717962.70500000007</v>
      </c>
      <c r="Y41" s="29">
        <f t="shared" si="16"/>
        <v>755516.23666666669</v>
      </c>
      <c r="Z41" s="139">
        <f t="shared" si="24"/>
        <v>926623.04999999993</v>
      </c>
      <c r="AA41" s="28">
        <f t="shared" si="25"/>
        <v>15743850.2389981</v>
      </c>
      <c r="AB41" s="29">
        <f t="shared" si="26"/>
        <v>12560805.689990437</v>
      </c>
      <c r="AC41" s="29">
        <f t="shared" si="27"/>
        <v>10763095.630285492</v>
      </c>
      <c r="AD41" s="30">
        <f t="shared" si="28"/>
        <v>9313221.2838636916</v>
      </c>
      <c r="AE41" s="139">
        <f t="shared" si="30"/>
        <v>9178679.3348538764</v>
      </c>
      <c r="AF41" s="139">
        <f t="shared" si="12"/>
        <v>2779869.15</v>
      </c>
      <c r="AG41" s="147"/>
      <c r="AH41" s="191"/>
      <c r="AJ41" s="147"/>
      <c r="AK41" s="192"/>
      <c r="AL41" s="188"/>
      <c r="AM41" s="149"/>
      <c r="AN41" s="144"/>
      <c r="AP41" s="144"/>
      <c r="AQ41" s="144"/>
      <c r="AR41" s="144"/>
      <c r="AS41" s="144"/>
      <c r="AT41" s="144"/>
      <c r="AU41" s="144"/>
    </row>
    <row r="42" spans="1:47" x14ac:dyDescent="0.25">
      <c r="A42" s="17" t="s">
        <v>27</v>
      </c>
      <c r="B42" s="27"/>
      <c r="C42" s="89">
        <v>38463659.560000002</v>
      </c>
      <c r="D42" s="29">
        <v>46956045.549999997</v>
      </c>
      <c r="E42" s="29">
        <v>46515003.990000002</v>
      </c>
      <c r="F42" s="29">
        <v>55443619.960000001</v>
      </c>
      <c r="G42" s="29">
        <v>55586721.939999998</v>
      </c>
      <c r="H42" s="200">
        <v>5073532.8099999996</v>
      </c>
      <c r="I42" s="29">
        <v>5065090.29</v>
      </c>
      <c r="J42" s="29">
        <v>3999986.43</v>
      </c>
      <c r="K42" s="29"/>
      <c r="L42" s="29"/>
      <c r="M42" s="29"/>
      <c r="N42" s="29"/>
      <c r="O42" s="29"/>
      <c r="P42" s="29"/>
      <c r="Q42" s="29"/>
      <c r="R42" s="29"/>
      <c r="S42" s="29"/>
      <c r="T42" s="132">
        <f t="shared" si="29"/>
        <v>14138609.529999999</v>
      </c>
      <c r="U42" s="89">
        <f t="shared" si="20"/>
        <v>3205304.9633333334</v>
      </c>
      <c r="V42" s="29">
        <f t="shared" si="21"/>
        <v>3913003.7958333329</v>
      </c>
      <c r="W42" s="29">
        <f t="shared" si="22"/>
        <v>3876250.3325</v>
      </c>
      <c r="X42" s="29">
        <f t="shared" si="23"/>
        <v>4620301.6633333331</v>
      </c>
      <c r="Y42" s="29">
        <f t="shared" si="16"/>
        <v>4632226.8283333331</v>
      </c>
      <c r="Z42" s="139">
        <f t="shared" si="24"/>
        <v>4712869.8433333328</v>
      </c>
      <c r="AA42" s="28">
        <f t="shared" si="25"/>
        <v>45682580.77885139</v>
      </c>
      <c r="AB42" s="29">
        <f t="shared" si="26"/>
        <v>53581978.549356788</v>
      </c>
      <c r="AC42" s="29">
        <f t="shared" si="27"/>
        <v>51971291.030436002</v>
      </c>
      <c r="AD42" s="30">
        <f t="shared" si="28"/>
        <v>59933324.515549608</v>
      </c>
      <c r="AE42" s="139">
        <f t="shared" si="30"/>
        <v>56276387.720225364</v>
      </c>
      <c r="AF42" s="139">
        <f t="shared" si="12"/>
        <v>14138609.529999999</v>
      </c>
      <c r="AL42" s="188"/>
      <c r="AM42" s="149"/>
      <c r="AN42" s="144"/>
      <c r="AP42" s="144"/>
      <c r="AQ42" s="144"/>
      <c r="AR42" s="144"/>
      <c r="AS42" s="144"/>
      <c r="AT42" s="144"/>
      <c r="AU42" s="144"/>
    </row>
    <row r="43" spans="1:47" x14ac:dyDescent="0.25">
      <c r="A43" s="17" t="s">
        <v>28</v>
      </c>
      <c r="B43" s="27"/>
      <c r="C43" s="89">
        <v>43794837.07</v>
      </c>
      <c r="D43" s="29">
        <v>45766705.810000002</v>
      </c>
      <c r="E43" s="29">
        <v>49043883.759999998</v>
      </c>
      <c r="F43" s="29">
        <v>52236513.450000003</v>
      </c>
      <c r="G43" s="29">
        <v>57529739.719999999</v>
      </c>
      <c r="H43" s="200">
        <v>3960009.63</v>
      </c>
      <c r="I43" s="29">
        <v>5926186.3700000001</v>
      </c>
      <c r="J43" s="29">
        <v>3868597.09</v>
      </c>
      <c r="K43" s="29"/>
      <c r="L43" s="29"/>
      <c r="M43" s="29"/>
      <c r="N43" s="29"/>
      <c r="O43" s="29"/>
      <c r="P43" s="29"/>
      <c r="Q43" s="29"/>
      <c r="R43" s="29"/>
      <c r="S43" s="29"/>
      <c r="T43" s="132">
        <f t="shared" si="29"/>
        <v>13754793.09</v>
      </c>
      <c r="U43" s="89">
        <f t="shared" si="20"/>
        <v>3649569.7558333334</v>
      </c>
      <c r="V43" s="29">
        <f t="shared" si="21"/>
        <v>3813892.1508333334</v>
      </c>
      <c r="W43" s="29">
        <f t="shared" si="22"/>
        <v>4086990.313333333</v>
      </c>
      <c r="X43" s="29">
        <f t="shared" si="23"/>
        <v>4353042.7875000006</v>
      </c>
      <c r="Y43" s="29">
        <f t="shared" si="16"/>
        <v>4794144.9766666666</v>
      </c>
      <c r="Z43" s="139">
        <f t="shared" si="24"/>
        <v>4584931.03</v>
      </c>
      <c r="AA43" s="28">
        <f t="shared" si="25"/>
        <v>52014322.220849812</v>
      </c>
      <c r="AB43" s="29">
        <f t="shared" si="26"/>
        <v>52224811.954722688</v>
      </c>
      <c r="AC43" s="29">
        <f t="shared" si="27"/>
        <v>54796812.587650254</v>
      </c>
      <c r="AD43" s="30">
        <f t="shared" si="28"/>
        <v>56466513.449489452</v>
      </c>
      <c r="AE43" s="139">
        <f t="shared" si="30"/>
        <v>58243512.568001039</v>
      </c>
      <c r="AF43" s="139">
        <f t="shared" si="12"/>
        <v>13754793.09</v>
      </c>
      <c r="AM43" s="157"/>
      <c r="AN43" s="144"/>
      <c r="AP43" s="144"/>
      <c r="AQ43" s="144"/>
      <c r="AR43" s="144"/>
      <c r="AS43" s="144"/>
      <c r="AT43" s="144"/>
      <c r="AU43" s="144"/>
    </row>
    <row r="44" spans="1:47" x14ac:dyDescent="0.25">
      <c r="A44" s="17" t="s">
        <v>29</v>
      </c>
      <c r="B44" s="27"/>
      <c r="C44" s="89">
        <v>66736824.740000002</v>
      </c>
      <c r="D44" s="29">
        <v>87394509.340000004</v>
      </c>
      <c r="E44" s="29">
        <v>83519846.569999993</v>
      </c>
      <c r="F44" s="29">
        <v>105498943.39</v>
      </c>
      <c r="G44" s="29">
        <v>100651083.08000001</v>
      </c>
      <c r="H44" s="200">
        <v>7725059.5300000003</v>
      </c>
      <c r="I44" s="29">
        <v>7645559.25</v>
      </c>
      <c r="J44" s="29">
        <v>7662741.8499999996</v>
      </c>
      <c r="K44" s="29"/>
      <c r="L44" s="29"/>
      <c r="M44" s="29"/>
      <c r="N44" s="29"/>
      <c r="O44" s="29"/>
      <c r="P44" s="29"/>
      <c r="Q44" s="29"/>
      <c r="R44" s="29"/>
      <c r="S44" s="29"/>
      <c r="T44" s="132">
        <f t="shared" si="29"/>
        <v>23033360.630000003</v>
      </c>
      <c r="U44" s="89">
        <f t="shared" si="20"/>
        <v>5561402.0616666665</v>
      </c>
      <c r="V44" s="29">
        <f t="shared" si="21"/>
        <v>7282875.7783333333</v>
      </c>
      <c r="W44" s="29">
        <f t="shared" si="22"/>
        <v>6959987.2141666664</v>
      </c>
      <c r="X44" s="29">
        <f t="shared" si="23"/>
        <v>8791578.6158333328</v>
      </c>
      <c r="Y44" s="29">
        <f t="shared" si="16"/>
        <v>8387590.2566666678</v>
      </c>
      <c r="Z44" s="139">
        <f t="shared" si="24"/>
        <v>7677786.8766666679</v>
      </c>
      <c r="AA44" s="28">
        <f t="shared" si="25"/>
        <v>79262098.874221057</v>
      </c>
      <c r="AB44" s="29">
        <f t="shared" si="26"/>
        <v>99726684.177463546</v>
      </c>
      <c r="AC44" s="29">
        <f t="shared" si="27"/>
        <v>93316862.959745213</v>
      </c>
      <c r="AD44" s="30">
        <f t="shared" si="28"/>
        <v>114042019.88979341</v>
      </c>
      <c r="AE44" s="139">
        <f t="shared" si="30"/>
        <v>101899863.45992281</v>
      </c>
      <c r="AF44" s="139">
        <f t="shared" si="12"/>
        <v>23033360.630000003</v>
      </c>
      <c r="AM44" s="158"/>
      <c r="AN44" s="144"/>
      <c r="AP44" s="144"/>
      <c r="AQ44" s="144"/>
      <c r="AR44" s="144"/>
      <c r="AS44" s="144"/>
      <c r="AT44" s="144"/>
      <c r="AU44" s="144"/>
    </row>
    <row r="45" spans="1:47" ht="15.75" customHeight="1" x14ac:dyDescent="0.25">
      <c r="A45" s="17" t="s">
        <v>30</v>
      </c>
      <c r="B45" s="27"/>
      <c r="C45" s="89">
        <v>14997738.26</v>
      </c>
      <c r="D45" s="29">
        <v>6392462.3700000001</v>
      </c>
      <c r="E45" s="29">
        <v>6562138.4900000002</v>
      </c>
      <c r="F45" s="29">
        <v>7281652.7400000002</v>
      </c>
      <c r="G45" s="29">
        <v>7674102.4900000002</v>
      </c>
      <c r="H45" s="200">
        <v>737561.92</v>
      </c>
      <c r="I45" s="29">
        <v>752998</v>
      </c>
      <c r="J45" s="29">
        <v>710821.68</v>
      </c>
      <c r="K45" s="29"/>
      <c r="L45" s="29"/>
      <c r="M45" s="29"/>
      <c r="N45" s="29"/>
      <c r="O45" s="29"/>
      <c r="P45" s="29"/>
      <c r="Q45" s="29"/>
      <c r="R45" s="29"/>
      <c r="S45" s="29"/>
      <c r="T45" s="132">
        <f t="shared" si="29"/>
        <v>2201381.6</v>
      </c>
      <c r="U45" s="89">
        <f t="shared" si="20"/>
        <v>1249811.5216666667</v>
      </c>
      <c r="V45" s="29">
        <f t="shared" si="21"/>
        <v>532705.19750000001</v>
      </c>
      <c r="W45" s="29">
        <f t="shared" si="22"/>
        <v>546844.87416666665</v>
      </c>
      <c r="X45" s="29">
        <f t="shared" si="23"/>
        <v>606804.39500000002</v>
      </c>
      <c r="Y45" s="29">
        <f t="shared" si="16"/>
        <v>639508.54083333339</v>
      </c>
      <c r="Z45" s="139">
        <f t="shared" si="24"/>
        <v>733793.8666666667</v>
      </c>
      <c r="AA45" s="28">
        <f t="shared" si="25"/>
        <v>17812537.792816304</v>
      </c>
      <c r="AB45" s="29">
        <f t="shared" si="26"/>
        <v>7294498.0262911115</v>
      </c>
      <c r="AC45" s="29">
        <f t="shared" si="27"/>
        <v>7331888.2079239367</v>
      </c>
      <c r="AD45" s="30">
        <f t="shared" si="28"/>
        <v>7871305.2464974904</v>
      </c>
      <c r="AE45" s="139">
        <f t="shared" si="30"/>
        <v>7769315.2619819138</v>
      </c>
      <c r="AF45" s="139">
        <f t="shared" si="12"/>
        <v>2201381.6</v>
      </c>
      <c r="AG45" s="187"/>
      <c r="AH45" s="188"/>
      <c r="AI45" s="188"/>
      <c r="AJ45" s="188"/>
      <c r="AK45" s="188"/>
      <c r="AL45" s="188"/>
      <c r="AM45" s="185"/>
      <c r="AN45" s="148"/>
      <c r="AP45" s="144"/>
      <c r="AQ45" s="144"/>
      <c r="AR45" s="144"/>
      <c r="AS45" s="144"/>
      <c r="AT45" s="144"/>
      <c r="AU45" s="144"/>
    </row>
    <row r="46" spans="1:47" x14ac:dyDescent="0.25">
      <c r="A46" s="95" t="s">
        <v>246</v>
      </c>
      <c r="B46" s="96"/>
      <c r="C46" s="97">
        <f t="shared" ref="C46:E46" si="31">SUM(C47:C54)</f>
        <v>84205665.870000005</v>
      </c>
      <c r="D46" s="98">
        <f t="shared" si="31"/>
        <v>95710716.840000004</v>
      </c>
      <c r="E46" s="98">
        <f t="shared" si="31"/>
        <v>98019902.74000001</v>
      </c>
      <c r="F46" s="98">
        <v>109122026.81999999</v>
      </c>
      <c r="G46" s="98">
        <v>123849705.21000001</v>
      </c>
      <c r="H46" s="202">
        <f>SUM(H47:H54)</f>
        <v>13921242.660000002</v>
      </c>
      <c r="I46" s="98">
        <f>SUM(I47:I54)</f>
        <v>14207751.880000001</v>
      </c>
      <c r="J46" s="98">
        <f>SUM(J47:J54)</f>
        <v>10979243.27</v>
      </c>
      <c r="K46" s="98"/>
      <c r="L46" s="98"/>
      <c r="M46" s="98"/>
      <c r="N46" s="98"/>
      <c r="O46" s="98"/>
      <c r="P46" s="98"/>
      <c r="Q46" s="98"/>
      <c r="R46" s="98"/>
      <c r="S46" s="98"/>
      <c r="T46" s="136">
        <f t="shared" si="29"/>
        <v>39108237.810000002</v>
      </c>
      <c r="U46" s="97">
        <f t="shared" si="20"/>
        <v>7017138.8225000007</v>
      </c>
      <c r="V46" s="98">
        <f t="shared" si="21"/>
        <v>7975893.0700000003</v>
      </c>
      <c r="W46" s="98">
        <f t="shared" si="22"/>
        <v>8168325.2283333344</v>
      </c>
      <c r="X46" s="98">
        <f t="shared" si="23"/>
        <v>9093502.2349999994</v>
      </c>
      <c r="Y46" s="98">
        <f t="shared" si="16"/>
        <v>10320808.7675</v>
      </c>
      <c r="Z46" s="140">
        <f t="shared" si="24"/>
        <v>13036079.270000001</v>
      </c>
      <c r="AA46" s="211">
        <f t="shared" si="25"/>
        <v>100009520.08070561</v>
      </c>
      <c r="AB46" s="98">
        <f t="shared" si="26"/>
        <v>109216385.5920027</v>
      </c>
      <c r="AC46" s="98">
        <f t="shared" si="27"/>
        <v>109517799.74415889</v>
      </c>
      <c r="AD46" s="99">
        <f t="shared" si="28"/>
        <v>117958492.78809549</v>
      </c>
      <c r="AE46" s="140">
        <f t="shared" si="30"/>
        <v>125386311.44604559</v>
      </c>
      <c r="AF46" s="140">
        <f t="shared" si="12"/>
        <v>39108237.810000002</v>
      </c>
      <c r="AG46" s="187"/>
      <c r="AH46" s="188"/>
      <c r="AI46" s="188"/>
      <c r="AJ46" s="188"/>
      <c r="AK46" s="188"/>
      <c r="AL46" s="188"/>
      <c r="AM46" s="153"/>
      <c r="AN46" s="144"/>
      <c r="AP46" s="144"/>
      <c r="AQ46" s="144"/>
      <c r="AR46" s="144"/>
      <c r="AS46" s="144"/>
      <c r="AT46" s="144"/>
      <c r="AU46" s="144"/>
    </row>
    <row r="47" spans="1:47" s="100" customFormat="1" ht="26.25" x14ac:dyDescent="0.25">
      <c r="A47" s="17" t="s">
        <v>31</v>
      </c>
      <c r="B47" s="27"/>
      <c r="C47" s="89">
        <v>5422316.3899999997</v>
      </c>
      <c r="D47" s="29">
        <v>5981379.5899999999</v>
      </c>
      <c r="E47" s="29">
        <v>5674816.9900000002</v>
      </c>
      <c r="F47" s="29">
        <v>7972735.0899999999</v>
      </c>
      <c r="G47" s="29">
        <v>5710007.1099999994</v>
      </c>
      <c r="H47" s="200">
        <v>347001.66</v>
      </c>
      <c r="I47" s="29">
        <v>369814.62</v>
      </c>
      <c r="J47" s="29">
        <v>311622.21000000002</v>
      </c>
      <c r="K47" s="29"/>
      <c r="L47" s="29"/>
      <c r="M47" s="29"/>
      <c r="N47" s="29"/>
      <c r="O47" s="29"/>
      <c r="P47" s="29"/>
      <c r="Q47" s="29"/>
      <c r="R47" s="29"/>
      <c r="S47" s="29"/>
      <c r="T47" s="132">
        <f t="shared" si="29"/>
        <v>1028438.49</v>
      </c>
      <c r="U47" s="89">
        <f t="shared" si="20"/>
        <v>451859.69916666666</v>
      </c>
      <c r="V47" s="29">
        <f t="shared" si="21"/>
        <v>498448.29916666663</v>
      </c>
      <c r="W47" s="29">
        <f t="shared" si="22"/>
        <v>472901.41583333333</v>
      </c>
      <c r="X47" s="29">
        <f t="shared" si="23"/>
        <v>664394.59083333332</v>
      </c>
      <c r="Y47" s="29">
        <f t="shared" si="16"/>
        <v>475833.92583333328</v>
      </c>
      <c r="Z47" s="139">
        <f t="shared" si="24"/>
        <v>342812.83</v>
      </c>
      <c r="AA47" s="28">
        <f t="shared" si="25"/>
        <v>6439985.4129393408</v>
      </c>
      <c r="AB47" s="29">
        <f t="shared" si="26"/>
        <v>6825407.6580122178</v>
      </c>
      <c r="AC47" s="29">
        <f t="shared" si="27"/>
        <v>6340482.4257385349</v>
      </c>
      <c r="AD47" s="30">
        <f t="shared" si="28"/>
        <v>8618349.9520812947</v>
      </c>
      <c r="AE47" s="139">
        <f t="shared" si="30"/>
        <v>5780851.303922087</v>
      </c>
      <c r="AF47" s="139">
        <f t="shared" si="12"/>
        <v>1028438.49</v>
      </c>
      <c r="AG47" s="187"/>
      <c r="AH47" s="188"/>
      <c r="AI47" s="188"/>
      <c r="AJ47" s="188"/>
      <c r="AK47" s="188"/>
      <c r="AL47" s="188"/>
      <c r="AM47" s="153"/>
      <c r="AN47" s="144"/>
      <c r="AO47" s="148"/>
      <c r="AP47" s="148"/>
      <c r="AQ47" s="148"/>
      <c r="AR47" s="148"/>
      <c r="AS47" s="148"/>
      <c r="AT47" s="148"/>
      <c r="AU47" s="148"/>
    </row>
    <row r="48" spans="1:47" x14ac:dyDescent="0.25">
      <c r="A48" s="17" t="s">
        <v>32</v>
      </c>
      <c r="B48" s="27"/>
      <c r="C48" s="89">
        <v>3003002.39</v>
      </c>
      <c r="D48" s="29">
        <v>1992175.5</v>
      </c>
      <c r="E48" s="29">
        <v>2156811.7400000002</v>
      </c>
      <c r="F48" s="29">
        <v>1939888.24</v>
      </c>
      <c r="G48" s="29">
        <v>2152034.39</v>
      </c>
      <c r="H48" s="200">
        <v>91996.45</v>
      </c>
      <c r="I48" s="29">
        <v>187836.98</v>
      </c>
      <c r="J48" s="29">
        <v>180385.98</v>
      </c>
      <c r="K48" s="29"/>
      <c r="L48" s="29"/>
      <c r="M48" s="29"/>
      <c r="N48" s="29"/>
      <c r="O48" s="29"/>
      <c r="P48" s="29"/>
      <c r="Q48" s="29"/>
      <c r="R48" s="29"/>
      <c r="S48" s="29"/>
      <c r="T48" s="132">
        <f t="shared" si="29"/>
        <v>460219.41000000003</v>
      </c>
      <c r="U48" s="89">
        <f t="shared" si="20"/>
        <v>250250.19916666669</v>
      </c>
      <c r="V48" s="29">
        <f t="shared" si="21"/>
        <v>166014.625</v>
      </c>
      <c r="W48" s="29">
        <f t="shared" si="22"/>
        <v>179734.31166666668</v>
      </c>
      <c r="X48" s="29">
        <f t="shared" si="23"/>
        <v>161657.35333333333</v>
      </c>
      <c r="Y48" s="29">
        <f t="shared" si="16"/>
        <v>179336.19916666669</v>
      </c>
      <c r="Z48" s="139">
        <f t="shared" si="24"/>
        <v>153406.47</v>
      </c>
      <c r="AA48" s="28">
        <f t="shared" si="25"/>
        <v>3566610.687323242</v>
      </c>
      <c r="AB48" s="29">
        <f t="shared" si="26"/>
        <v>2273289.9173523812</v>
      </c>
      <c r="AC48" s="29">
        <f t="shared" si="27"/>
        <v>2409809.3308021463</v>
      </c>
      <c r="AD48" s="30">
        <f t="shared" si="28"/>
        <v>2096976.198446231</v>
      </c>
      <c r="AE48" s="139">
        <f t="shared" si="30"/>
        <v>2178734.7318235957</v>
      </c>
      <c r="AF48" s="139">
        <f t="shared" si="12"/>
        <v>460219.41000000003</v>
      </c>
      <c r="AG48" s="187"/>
      <c r="AH48" s="188"/>
      <c r="AI48" s="188"/>
      <c r="AJ48" s="188"/>
      <c r="AK48" s="188"/>
      <c r="AL48" s="188"/>
      <c r="AM48" s="153"/>
      <c r="AN48" s="144"/>
      <c r="AP48" s="144"/>
      <c r="AQ48" s="144"/>
      <c r="AR48" s="144"/>
      <c r="AS48" s="144"/>
      <c r="AT48" s="144"/>
      <c r="AU48" s="144"/>
    </row>
    <row r="49" spans="1:47" x14ac:dyDescent="0.25">
      <c r="A49" s="17" t="s">
        <v>33</v>
      </c>
      <c r="B49" s="27"/>
      <c r="C49" s="89">
        <v>11461984.08</v>
      </c>
      <c r="D49" s="29">
        <v>11795383.48</v>
      </c>
      <c r="E49" s="29">
        <v>6368791.9100000001</v>
      </c>
      <c r="F49" s="29">
        <v>4909059.25</v>
      </c>
      <c r="G49" s="29">
        <v>24077442.190000001</v>
      </c>
      <c r="H49" s="200">
        <v>4311252.74</v>
      </c>
      <c r="I49" s="29">
        <v>4819260.8600000003</v>
      </c>
      <c r="J49" s="29">
        <v>736200.64</v>
      </c>
      <c r="K49" s="29"/>
      <c r="L49" s="29"/>
      <c r="M49" s="29"/>
      <c r="N49" s="29"/>
      <c r="O49" s="29"/>
      <c r="P49" s="29"/>
      <c r="Q49" s="29"/>
      <c r="R49" s="29"/>
      <c r="S49" s="29"/>
      <c r="T49" s="132">
        <f t="shared" si="29"/>
        <v>9866714.2400000021</v>
      </c>
      <c r="U49" s="89">
        <f t="shared" si="20"/>
        <v>955165.34</v>
      </c>
      <c r="V49" s="29">
        <f t="shared" si="21"/>
        <v>982948.62333333341</v>
      </c>
      <c r="W49" s="29">
        <f t="shared" si="22"/>
        <v>530732.65916666668</v>
      </c>
      <c r="X49" s="29">
        <f t="shared" si="23"/>
        <v>409088.27083333331</v>
      </c>
      <c r="Y49" s="29">
        <f t="shared" si="16"/>
        <v>2006453.5158333334</v>
      </c>
      <c r="Z49" s="139">
        <f t="shared" si="24"/>
        <v>3288904.7466666675</v>
      </c>
      <c r="AA49" s="28">
        <f t="shared" si="25"/>
        <v>13613187.606439719</v>
      </c>
      <c r="AB49" s="29">
        <f t="shared" si="26"/>
        <v>13459821.354287734</v>
      </c>
      <c r="AC49" s="29">
        <f t="shared" si="27"/>
        <v>7115861.7537269266</v>
      </c>
      <c r="AD49" s="30">
        <f t="shared" si="28"/>
        <v>5306584.2617883524</v>
      </c>
      <c r="AE49" s="139">
        <f t="shared" si="30"/>
        <v>24376171.587493908</v>
      </c>
      <c r="AF49" s="139">
        <f t="shared" si="12"/>
        <v>9866714.2400000021</v>
      </c>
      <c r="AG49" s="187"/>
      <c r="AH49" s="188"/>
      <c r="AI49" s="188"/>
      <c r="AJ49" s="188"/>
      <c r="AK49" s="188"/>
      <c r="AL49" s="188"/>
      <c r="AM49" s="153"/>
      <c r="AN49" s="144"/>
      <c r="AP49" s="144"/>
      <c r="AQ49" s="144"/>
      <c r="AR49" s="144"/>
      <c r="AS49" s="144"/>
      <c r="AT49" s="144"/>
      <c r="AU49" s="144"/>
    </row>
    <row r="50" spans="1:47" x14ac:dyDescent="0.25">
      <c r="A50" s="17" t="s">
        <v>34</v>
      </c>
      <c r="B50" s="27"/>
      <c r="C50" s="89">
        <v>3757909.01</v>
      </c>
      <c r="D50" s="29">
        <v>3233611.72</v>
      </c>
      <c r="E50" s="29">
        <v>2150878.5299999998</v>
      </c>
      <c r="F50" s="29">
        <v>3847203.1</v>
      </c>
      <c r="G50" s="29">
        <v>644110.26</v>
      </c>
      <c r="H50" s="200"/>
      <c r="I50" s="29">
        <v>13320</v>
      </c>
      <c r="J50" s="29">
        <v>547.51</v>
      </c>
      <c r="K50" s="29"/>
      <c r="L50" s="29"/>
      <c r="M50" s="29"/>
      <c r="N50" s="29"/>
      <c r="O50" s="29"/>
      <c r="P50" s="29"/>
      <c r="Q50" s="29"/>
      <c r="R50" s="29"/>
      <c r="S50" s="29"/>
      <c r="T50" s="132">
        <f t="shared" si="29"/>
        <v>13867.51</v>
      </c>
      <c r="U50" s="89">
        <f t="shared" si="20"/>
        <v>313159.08416666667</v>
      </c>
      <c r="V50" s="29">
        <f t="shared" si="21"/>
        <v>269467.64333333337</v>
      </c>
      <c r="W50" s="29">
        <f t="shared" si="22"/>
        <v>179239.87749999997</v>
      </c>
      <c r="X50" s="29">
        <f t="shared" si="23"/>
        <v>320600.25833333336</v>
      </c>
      <c r="Y50" s="29">
        <f t="shared" si="16"/>
        <v>53675.855000000003</v>
      </c>
      <c r="Z50" s="139">
        <f t="shared" si="24"/>
        <v>4622.5033333333331</v>
      </c>
      <c r="AA50" s="28">
        <f t="shared" si="25"/>
        <v>4463199.3906119745</v>
      </c>
      <c r="AB50" s="29">
        <f t="shared" si="26"/>
        <v>3689904.2879046006</v>
      </c>
      <c r="AC50" s="29">
        <f t="shared" si="27"/>
        <v>2403180.1454381938</v>
      </c>
      <c r="AD50" s="30">
        <f t="shared" si="28"/>
        <v>4158741.294956536</v>
      </c>
      <c r="AE50" s="139">
        <f t="shared" si="30"/>
        <v>652101.75130422821</v>
      </c>
      <c r="AF50" s="139">
        <f t="shared" si="12"/>
        <v>13867.51</v>
      </c>
      <c r="AG50" s="187"/>
      <c r="AH50" s="188"/>
      <c r="AI50" s="188"/>
      <c r="AJ50" s="188"/>
      <c r="AK50" s="188"/>
      <c r="AL50" s="188"/>
      <c r="AM50" s="153"/>
      <c r="AN50" s="144"/>
      <c r="AP50" s="144"/>
      <c r="AQ50" s="144"/>
      <c r="AR50" s="144"/>
      <c r="AS50" s="144"/>
      <c r="AT50" s="144"/>
      <c r="AU50" s="144"/>
    </row>
    <row r="51" spans="1:47" x14ac:dyDescent="0.25">
      <c r="A51" s="17" t="s">
        <v>35</v>
      </c>
      <c r="B51" s="27"/>
      <c r="C51" s="89">
        <v>59087386.32</v>
      </c>
      <c r="D51" s="29">
        <v>71596398.170000002</v>
      </c>
      <c r="E51" s="29">
        <v>80449843.450000003</v>
      </c>
      <c r="F51" s="29">
        <v>86562072.170000002</v>
      </c>
      <c r="G51" s="29">
        <v>88773733.079999998</v>
      </c>
      <c r="H51" s="200">
        <v>9170666.8000000007</v>
      </c>
      <c r="I51" s="29">
        <f>8972834.37-164565.01</f>
        <v>8808269.3599999994</v>
      </c>
      <c r="J51" s="29">
        <v>9700149.7799999993</v>
      </c>
      <c r="K51" s="29"/>
      <c r="L51" s="29"/>
      <c r="M51" s="29"/>
      <c r="N51" s="29"/>
      <c r="O51" s="29"/>
      <c r="P51" s="29"/>
      <c r="Q51" s="29"/>
      <c r="R51" s="29"/>
      <c r="S51" s="29"/>
      <c r="T51" s="132">
        <f t="shared" si="29"/>
        <v>27679085.939999998</v>
      </c>
      <c r="U51" s="89">
        <f t="shared" si="20"/>
        <v>4923948.8600000003</v>
      </c>
      <c r="V51" s="29">
        <f t="shared" si="21"/>
        <v>5966366.5141666671</v>
      </c>
      <c r="W51" s="29">
        <f t="shared" si="22"/>
        <v>6704153.6208333336</v>
      </c>
      <c r="X51" s="29">
        <f t="shared" si="23"/>
        <v>7213506.0141666671</v>
      </c>
      <c r="Y51" s="29">
        <f t="shared" si="16"/>
        <v>7397811.0899999999</v>
      </c>
      <c r="Z51" s="139">
        <f t="shared" si="24"/>
        <v>9226361.9799999986</v>
      </c>
      <c r="AA51" s="28">
        <f t="shared" si="25"/>
        <v>70177001.602356076</v>
      </c>
      <c r="AB51" s="29">
        <f t="shared" si="26"/>
        <v>81699313.177281559</v>
      </c>
      <c r="AC51" s="29">
        <f t="shared" si="27"/>
        <v>89886743.386968926</v>
      </c>
      <c r="AD51" s="30">
        <f t="shared" si="28"/>
        <v>93571681.752488434</v>
      </c>
      <c r="AE51" s="139">
        <f t="shared" si="30"/>
        <v>89875150.896186769</v>
      </c>
      <c r="AF51" s="139">
        <f t="shared" si="12"/>
        <v>27679085.939999998</v>
      </c>
      <c r="AG51" s="187"/>
      <c r="AH51" s="188"/>
      <c r="AI51" s="188"/>
      <c r="AJ51" s="188"/>
      <c r="AK51" s="188"/>
      <c r="AL51" s="188"/>
      <c r="AM51" s="153"/>
      <c r="AN51" s="144"/>
      <c r="AP51" s="144"/>
      <c r="AQ51" s="144"/>
      <c r="AR51" s="144"/>
      <c r="AS51" s="144"/>
      <c r="AT51" s="144"/>
      <c r="AU51" s="144"/>
    </row>
    <row r="52" spans="1:47" x14ac:dyDescent="0.25">
      <c r="A52" s="17" t="s">
        <v>36</v>
      </c>
      <c r="B52" s="27"/>
      <c r="C52" s="89">
        <v>6867.2</v>
      </c>
      <c r="D52" s="29"/>
      <c r="E52" s="29"/>
      <c r="F52" s="29"/>
      <c r="G52" s="29">
        <v>0</v>
      </c>
      <c r="H52" s="200"/>
      <c r="I52" s="29"/>
      <c r="J52" s="29"/>
      <c r="K52" s="29"/>
      <c r="L52" s="29"/>
      <c r="M52" s="29"/>
      <c r="N52" s="29"/>
      <c r="O52" s="29"/>
      <c r="P52" s="29"/>
      <c r="Q52" s="29"/>
      <c r="R52" s="29"/>
      <c r="S52" s="29"/>
      <c r="T52" s="132">
        <f t="shared" si="29"/>
        <v>0</v>
      </c>
      <c r="U52" s="89">
        <f t="shared" si="20"/>
        <v>572.26666666666665</v>
      </c>
      <c r="V52" s="29">
        <f t="shared" si="21"/>
        <v>0</v>
      </c>
      <c r="W52" s="29">
        <f t="shared" si="22"/>
        <v>0</v>
      </c>
      <c r="X52" s="29">
        <f t="shared" si="23"/>
        <v>0</v>
      </c>
      <c r="Y52" s="29">
        <f t="shared" si="16"/>
        <v>0</v>
      </c>
      <c r="Z52" s="139">
        <f t="shared" si="24"/>
        <v>0</v>
      </c>
      <c r="AA52" s="28">
        <f t="shared" si="25"/>
        <v>8156.047092585286</v>
      </c>
      <c r="AB52" s="29">
        <f t="shared" si="26"/>
        <v>0</v>
      </c>
      <c r="AC52" s="29">
        <f t="shared" si="27"/>
        <v>0</v>
      </c>
      <c r="AD52" s="30">
        <f t="shared" si="28"/>
        <v>0</v>
      </c>
      <c r="AE52" s="139">
        <f t="shared" si="30"/>
        <v>0</v>
      </c>
      <c r="AF52" s="139">
        <f t="shared" si="12"/>
        <v>0</v>
      </c>
      <c r="AG52" s="187"/>
      <c r="AH52" s="188"/>
      <c r="AI52" s="188"/>
      <c r="AJ52" s="188"/>
      <c r="AK52" s="188"/>
      <c r="AL52" s="188"/>
      <c r="AM52" s="153"/>
      <c r="AN52" s="144"/>
      <c r="AP52" s="144"/>
      <c r="AQ52" s="144"/>
      <c r="AR52" s="144"/>
      <c r="AS52" s="144"/>
      <c r="AT52" s="144"/>
      <c r="AU52" s="144"/>
    </row>
    <row r="53" spans="1:47" x14ac:dyDescent="0.25">
      <c r="A53" s="17" t="s">
        <v>37</v>
      </c>
      <c r="B53" s="27"/>
      <c r="C53" s="89">
        <v>758158.7</v>
      </c>
      <c r="D53" s="29"/>
      <c r="E53" s="29">
        <v>725000</v>
      </c>
      <c r="F53" s="29">
        <v>600000</v>
      </c>
      <c r="G53" s="29">
        <v>1734451.46</v>
      </c>
      <c r="H53" s="200"/>
      <c r="I53" s="29"/>
      <c r="J53" s="29"/>
      <c r="K53" s="29"/>
      <c r="L53" s="29"/>
      <c r="M53" s="29"/>
      <c r="N53" s="29"/>
      <c r="O53" s="29"/>
      <c r="P53" s="29"/>
      <c r="Q53" s="29"/>
      <c r="R53" s="29"/>
      <c r="S53" s="29"/>
      <c r="T53" s="132">
        <f t="shared" si="29"/>
        <v>0</v>
      </c>
      <c r="U53" s="89">
        <f t="shared" si="20"/>
        <v>63179.891666666663</v>
      </c>
      <c r="V53" s="29">
        <f t="shared" si="21"/>
        <v>0</v>
      </c>
      <c r="W53" s="29">
        <f t="shared" si="22"/>
        <v>60416.666666666664</v>
      </c>
      <c r="X53" s="29">
        <f t="shared" si="23"/>
        <v>50000</v>
      </c>
      <c r="Y53" s="29">
        <f t="shared" si="16"/>
        <v>144537.62166666667</v>
      </c>
      <c r="Z53" s="139">
        <f t="shared" si="24"/>
        <v>0</v>
      </c>
      <c r="AA53" s="28">
        <f t="shared" si="25"/>
        <v>900451.1388707537</v>
      </c>
      <c r="AB53" s="29">
        <f t="shared" si="26"/>
        <v>0</v>
      </c>
      <c r="AC53" s="29">
        <f t="shared" si="27"/>
        <v>810043.70127897954</v>
      </c>
      <c r="AD53" s="30">
        <f t="shared" si="28"/>
        <v>648586.70366893848</v>
      </c>
      <c r="AE53" s="139">
        <f t="shared" si="30"/>
        <v>1755970.840486496</v>
      </c>
      <c r="AF53" s="139">
        <f t="shared" si="12"/>
        <v>0</v>
      </c>
      <c r="AG53" s="187"/>
      <c r="AH53" s="188"/>
      <c r="AI53" s="188"/>
      <c r="AJ53" s="188"/>
      <c r="AK53" s="188"/>
      <c r="AL53" s="188"/>
      <c r="AM53" s="153"/>
      <c r="AN53" s="144"/>
      <c r="AP53" s="144"/>
      <c r="AQ53" s="144"/>
      <c r="AR53" s="144"/>
      <c r="AS53" s="144"/>
      <c r="AT53" s="144"/>
      <c r="AU53" s="144"/>
    </row>
    <row r="54" spans="1:47" x14ac:dyDescent="0.25">
      <c r="A54" s="17" t="s">
        <v>38</v>
      </c>
      <c r="B54" s="27"/>
      <c r="C54" s="89">
        <v>708041.78</v>
      </c>
      <c r="D54" s="29">
        <v>1111768.3799999999</v>
      </c>
      <c r="E54" s="29">
        <v>493760.12</v>
      </c>
      <c r="F54" s="29">
        <v>3291068.97</v>
      </c>
      <c r="G54" s="29">
        <v>757926.72000000009</v>
      </c>
      <c r="H54" s="200">
        <v>325.01</v>
      </c>
      <c r="I54" s="29">
        <v>9250.06</v>
      </c>
      <c r="J54" s="29">
        <v>50337.15</v>
      </c>
      <c r="K54" s="29"/>
      <c r="L54" s="29"/>
      <c r="M54" s="29"/>
      <c r="N54" s="29"/>
      <c r="O54" s="29"/>
      <c r="P54" s="29"/>
      <c r="Q54" s="29"/>
      <c r="R54" s="29"/>
      <c r="S54" s="29"/>
      <c r="T54" s="132">
        <f t="shared" si="29"/>
        <v>59912.22</v>
      </c>
      <c r="U54" s="89">
        <f t="shared" si="20"/>
        <v>59003.481666666667</v>
      </c>
      <c r="V54" s="29">
        <f t="shared" si="21"/>
        <v>92647.364999999991</v>
      </c>
      <c r="W54" s="29">
        <f t="shared" si="22"/>
        <v>41146.676666666666</v>
      </c>
      <c r="X54" s="29">
        <f t="shared" si="23"/>
        <v>274255.7475</v>
      </c>
      <c r="Y54" s="29">
        <f t="shared" si="16"/>
        <v>63160.560000000005</v>
      </c>
      <c r="Z54" s="139">
        <f t="shared" si="24"/>
        <v>19970.740000000002</v>
      </c>
      <c r="AA54" s="28">
        <f t="shared" si="25"/>
        <v>840928.1950719232</v>
      </c>
      <c r="AB54" s="29">
        <f t="shared" si="26"/>
        <v>1268649.1971642009</v>
      </c>
      <c r="AC54" s="29">
        <f t="shared" si="27"/>
        <v>551679.00020517665</v>
      </c>
      <c r="AD54" s="30">
        <f t="shared" si="28"/>
        <v>3557572.6246657143</v>
      </c>
      <c r="AE54" s="139">
        <f t="shared" si="30"/>
        <v>767330.33482849575</v>
      </c>
      <c r="AF54" s="139">
        <f t="shared" si="12"/>
        <v>59912.22</v>
      </c>
      <c r="AG54" s="187"/>
      <c r="AH54" s="188"/>
      <c r="AI54" s="188"/>
      <c r="AJ54" s="188"/>
      <c r="AK54" s="188"/>
      <c r="AL54" s="188"/>
      <c r="AM54" s="153"/>
      <c r="AN54" s="148"/>
      <c r="AP54" s="144"/>
      <c r="AQ54" s="144"/>
      <c r="AR54" s="144"/>
      <c r="AS54" s="144"/>
      <c r="AT54" s="144"/>
      <c r="AU54" s="144"/>
    </row>
    <row r="55" spans="1:47" x14ac:dyDescent="0.25">
      <c r="A55" s="95" t="s">
        <v>247</v>
      </c>
      <c r="B55" s="96"/>
      <c r="C55" s="97">
        <f t="shared" ref="C55:E55" si="32">SUM(C56:C64)</f>
        <v>222882216.59999996</v>
      </c>
      <c r="D55" s="98">
        <f t="shared" si="32"/>
        <v>301845864.29000002</v>
      </c>
      <c r="E55" s="98">
        <f t="shared" si="32"/>
        <v>307453893.44999993</v>
      </c>
      <c r="F55" s="98">
        <v>325799347.83999997</v>
      </c>
      <c r="G55" s="98">
        <v>379883748.71000004</v>
      </c>
      <c r="H55" s="202">
        <f>SUM(H56:H64)</f>
        <v>17133605.539999999</v>
      </c>
      <c r="I55" s="98">
        <f>SUM(I56:I64)</f>
        <v>30260241.680000003</v>
      </c>
      <c r="J55" s="98">
        <f>SUM(J56:J64)</f>
        <v>30938776.690000001</v>
      </c>
      <c r="K55" s="98"/>
      <c r="L55" s="98"/>
      <c r="M55" s="98"/>
      <c r="N55" s="98"/>
      <c r="O55" s="98"/>
      <c r="P55" s="98"/>
      <c r="Q55" s="98"/>
      <c r="R55" s="98"/>
      <c r="S55" s="98"/>
      <c r="T55" s="136">
        <f t="shared" si="29"/>
        <v>78332623.909999996</v>
      </c>
      <c r="U55" s="97">
        <f t="shared" si="20"/>
        <v>18573518.049999997</v>
      </c>
      <c r="V55" s="98">
        <f t="shared" si="21"/>
        <v>25153822.02416667</v>
      </c>
      <c r="W55" s="98">
        <f t="shared" si="22"/>
        <v>25621157.787499994</v>
      </c>
      <c r="X55" s="98">
        <f t="shared" si="23"/>
        <v>27149945.653333332</v>
      </c>
      <c r="Y55" s="98">
        <f t="shared" si="16"/>
        <v>31656979.05916667</v>
      </c>
      <c r="Z55" s="140">
        <f t="shared" si="24"/>
        <v>26110874.636666667</v>
      </c>
      <c r="AA55" s="211">
        <f t="shared" si="25"/>
        <v>264713107.91725793</v>
      </c>
      <c r="AB55" s="98">
        <f t="shared" si="26"/>
        <v>344439111.85785198</v>
      </c>
      <c r="AC55" s="98">
        <f t="shared" si="27"/>
        <v>343518744.58327025</v>
      </c>
      <c r="AD55" s="99">
        <f t="shared" si="28"/>
        <v>352181875.1217258</v>
      </c>
      <c r="AE55" s="140">
        <f t="shared" si="30"/>
        <v>384596975.40884751</v>
      </c>
      <c r="AF55" s="140">
        <f t="shared" si="12"/>
        <v>78332623.909999996</v>
      </c>
      <c r="AG55" s="187"/>
      <c r="AH55" s="188"/>
      <c r="AI55" s="188"/>
      <c r="AJ55" s="188"/>
      <c r="AK55" s="188"/>
      <c r="AL55" s="188"/>
      <c r="AM55" s="153"/>
      <c r="AN55" s="144"/>
      <c r="AP55" s="144"/>
      <c r="AQ55" s="144"/>
      <c r="AR55" s="144"/>
      <c r="AS55" s="144"/>
      <c r="AT55" s="144"/>
      <c r="AU55" s="144"/>
    </row>
    <row r="56" spans="1:47" s="100" customFormat="1" x14ac:dyDescent="0.25">
      <c r="A56" s="17" t="s">
        <v>39</v>
      </c>
      <c r="B56" s="27"/>
      <c r="C56" s="89">
        <v>66384085.149999999</v>
      </c>
      <c r="D56" s="29">
        <v>65209092.340000004</v>
      </c>
      <c r="E56" s="29">
        <v>57241386.020000003</v>
      </c>
      <c r="F56" s="29">
        <v>71486469.459999993</v>
      </c>
      <c r="G56" s="29">
        <v>98672313.180000007</v>
      </c>
      <c r="H56" s="200">
        <f>10053337.69-4980841.34</f>
        <v>5072496.3499999996</v>
      </c>
      <c r="I56" s="29">
        <v>7476157.3399999999</v>
      </c>
      <c r="J56" s="29">
        <v>7342383.2999999998</v>
      </c>
      <c r="K56" s="28"/>
      <c r="L56" s="29"/>
      <c r="M56" s="29"/>
      <c r="N56" s="29"/>
      <c r="O56" s="29"/>
      <c r="P56" s="29"/>
      <c r="Q56" s="29"/>
      <c r="R56" s="29"/>
      <c r="S56" s="29"/>
      <c r="T56" s="132">
        <f t="shared" si="29"/>
        <v>19891036.989999998</v>
      </c>
      <c r="U56" s="89">
        <f t="shared" si="20"/>
        <v>5532007.0958333332</v>
      </c>
      <c r="V56" s="29">
        <f t="shared" si="21"/>
        <v>5434091.0283333333</v>
      </c>
      <c r="W56" s="29">
        <f t="shared" si="22"/>
        <v>4770115.5016666669</v>
      </c>
      <c r="X56" s="29">
        <f t="shared" si="23"/>
        <v>5957205.7883333331</v>
      </c>
      <c r="Y56" s="29">
        <f t="shared" si="16"/>
        <v>8222692.7650000006</v>
      </c>
      <c r="Z56" s="139">
        <f t="shared" si="24"/>
        <v>6630345.6633333331</v>
      </c>
      <c r="AA56" s="28">
        <f t="shared" si="25"/>
        <v>78843156.553120866</v>
      </c>
      <c r="AB56" s="29">
        <f t="shared" si="26"/>
        <v>74410699.326551497</v>
      </c>
      <c r="AC56" s="29">
        <f t="shared" si="27"/>
        <v>63955895.445489153</v>
      </c>
      <c r="AD56" s="30">
        <f t="shared" si="28"/>
        <v>77275289.306652725</v>
      </c>
      <c r="AE56" s="139">
        <f t="shared" si="30"/>
        <v>99896542.914744571</v>
      </c>
      <c r="AF56" s="139">
        <f t="shared" si="12"/>
        <v>19891036.989999998</v>
      </c>
      <c r="AG56" s="187"/>
      <c r="AH56" s="188"/>
      <c r="AI56" s="188"/>
      <c r="AJ56" s="188"/>
      <c r="AK56" s="188"/>
      <c r="AL56" s="188"/>
      <c r="AM56" s="153"/>
      <c r="AN56" s="144"/>
      <c r="AO56" s="148"/>
      <c r="AP56" s="148"/>
      <c r="AQ56" s="148"/>
      <c r="AR56" s="148"/>
      <c r="AS56" s="148"/>
      <c r="AT56" s="148"/>
      <c r="AU56" s="148"/>
    </row>
    <row r="57" spans="1:47" x14ac:dyDescent="0.25">
      <c r="A57" s="17" t="s">
        <v>40</v>
      </c>
      <c r="B57" s="27"/>
      <c r="C57" s="89">
        <v>2362787.44</v>
      </c>
      <c r="D57" s="29">
        <v>33219163.170000002</v>
      </c>
      <c r="E57" s="29">
        <v>41534727.170000002</v>
      </c>
      <c r="F57" s="29">
        <v>43351175.960000001</v>
      </c>
      <c r="G57" s="29">
        <v>39832612.210000001</v>
      </c>
      <c r="H57" s="200">
        <v>1501258.61</v>
      </c>
      <c r="I57" s="29">
        <v>4019973.74</v>
      </c>
      <c r="J57" s="29">
        <v>3559039.59</v>
      </c>
      <c r="K57" s="29"/>
      <c r="L57" s="29"/>
      <c r="M57" s="29"/>
      <c r="N57" s="29"/>
      <c r="O57" s="29"/>
      <c r="P57" s="29"/>
      <c r="Q57" s="29"/>
      <c r="R57" s="29"/>
      <c r="S57" s="29"/>
      <c r="T57" s="132">
        <f t="shared" si="29"/>
        <v>9080271.9400000013</v>
      </c>
      <c r="U57" s="89">
        <f t="shared" si="20"/>
        <v>196898.95333333334</v>
      </c>
      <c r="V57" s="29">
        <f t="shared" si="21"/>
        <v>2768263.5975000001</v>
      </c>
      <c r="W57" s="29">
        <f t="shared" si="22"/>
        <v>3461227.2641666667</v>
      </c>
      <c r="X57" s="29">
        <f t="shared" si="23"/>
        <v>3612597.9966666666</v>
      </c>
      <c r="Y57" s="29">
        <f t="shared" si="16"/>
        <v>3319384.3508333336</v>
      </c>
      <c r="Z57" s="139">
        <f t="shared" si="24"/>
        <v>3026757.3133333339</v>
      </c>
      <c r="AA57" s="28">
        <f t="shared" si="25"/>
        <v>2806239.170318184</v>
      </c>
      <c r="AB57" s="29">
        <f t="shared" si="26"/>
        <v>37906694.815413885</v>
      </c>
      <c r="AC57" s="29">
        <f t="shared" si="27"/>
        <v>46406819.487447441</v>
      </c>
      <c r="AD57" s="30">
        <f t="shared" si="28"/>
        <v>46861660.526780881</v>
      </c>
      <c r="AE57" s="139">
        <f t="shared" si="30"/>
        <v>40326816.376381248</v>
      </c>
      <c r="AF57" s="139">
        <f t="shared" si="12"/>
        <v>9080271.9400000013</v>
      </c>
      <c r="AG57" s="187"/>
      <c r="AH57" s="188"/>
      <c r="AI57" s="188"/>
      <c r="AJ57" s="188"/>
      <c r="AK57" s="188"/>
      <c r="AL57" s="188"/>
      <c r="AM57" s="153"/>
      <c r="AN57" s="144"/>
      <c r="AP57" s="144"/>
      <c r="AQ57" s="144"/>
      <c r="AR57" s="144"/>
      <c r="AS57" s="144"/>
      <c r="AT57" s="144"/>
      <c r="AU57" s="144"/>
    </row>
    <row r="58" spans="1:47" x14ac:dyDescent="0.25">
      <c r="A58" s="17" t="s">
        <v>41</v>
      </c>
      <c r="B58" s="27"/>
      <c r="C58" s="89">
        <v>22647100.170000002</v>
      </c>
      <c r="D58" s="29">
        <v>46401351.630000003</v>
      </c>
      <c r="E58" s="29">
        <v>51307864.909999996</v>
      </c>
      <c r="F58" s="29">
        <v>52599236.93</v>
      </c>
      <c r="G58" s="29">
        <v>66083105.510000005</v>
      </c>
      <c r="H58" s="200">
        <v>305660.44</v>
      </c>
      <c r="I58" s="29">
        <f>874558.73-220.4</f>
        <v>874338.33</v>
      </c>
      <c r="J58" s="29">
        <v>1144317.18</v>
      </c>
      <c r="K58" s="28"/>
      <c r="L58" s="29"/>
      <c r="M58" s="29"/>
      <c r="N58" s="29"/>
      <c r="O58" s="29"/>
      <c r="P58" s="29"/>
      <c r="Q58" s="29"/>
      <c r="R58" s="29"/>
      <c r="S58" s="29"/>
      <c r="T58" s="132">
        <f t="shared" si="29"/>
        <v>2324315.9500000002</v>
      </c>
      <c r="U58" s="89">
        <f t="shared" si="20"/>
        <v>1887258.3475000001</v>
      </c>
      <c r="V58" s="29">
        <f t="shared" si="21"/>
        <v>3866779.3025000002</v>
      </c>
      <c r="W58" s="29">
        <f t="shared" si="22"/>
        <v>4275655.4091666667</v>
      </c>
      <c r="X58" s="29">
        <f t="shared" si="23"/>
        <v>4383269.7441666666</v>
      </c>
      <c r="Y58" s="29">
        <f t="shared" si="16"/>
        <v>5506925.4591666674</v>
      </c>
      <c r="Z58" s="139">
        <f t="shared" si="24"/>
        <v>774771.9833333334</v>
      </c>
      <c r="AA58" s="28">
        <f t="shared" si="25"/>
        <v>26897544.195161968</v>
      </c>
      <c r="AB58" s="29">
        <f t="shared" si="26"/>
        <v>52949012.178897634</v>
      </c>
      <c r="AC58" s="29">
        <f t="shared" si="27"/>
        <v>57326362.47781831</v>
      </c>
      <c r="AD58" s="30">
        <f t="shared" si="28"/>
        <v>56858609.493216991</v>
      </c>
      <c r="AE58" s="139">
        <f t="shared" si="30"/>
        <v>66903000.170643292</v>
      </c>
      <c r="AF58" s="139">
        <f t="shared" si="12"/>
        <v>2324315.9500000002</v>
      </c>
      <c r="AG58" s="187"/>
      <c r="AH58" s="188"/>
      <c r="AI58" s="188"/>
      <c r="AJ58" s="188"/>
      <c r="AK58" s="188"/>
      <c r="AL58" s="188"/>
      <c r="AM58" s="153"/>
      <c r="AN58" s="144"/>
      <c r="AP58" s="144"/>
      <c r="AQ58" s="144"/>
      <c r="AR58" s="144"/>
      <c r="AS58" s="144"/>
      <c r="AT58" s="144"/>
      <c r="AU58" s="144"/>
    </row>
    <row r="59" spans="1:47" x14ac:dyDescent="0.25">
      <c r="A59" s="17" t="s">
        <v>42</v>
      </c>
      <c r="B59" s="27"/>
      <c r="C59" s="89">
        <v>9945532.8800000008</v>
      </c>
      <c r="D59" s="29">
        <v>9913839.25</v>
      </c>
      <c r="E59" s="29">
        <v>7188184.0800000001</v>
      </c>
      <c r="F59" s="29">
        <v>8595074.8499999996</v>
      </c>
      <c r="G59" s="29">
        <v>9205769.9000000004</v>
      </c>
      <c r="H59" s="200">
        <f>343859.86</f>
        <v>343859.86</v>
      </c>
      <c r="I59" s="29">
        <f>3912559.17+19687.56</f>
        <v>3932246.73</v>
      </c>
      <c r="J59" s="29">
        <v>225341.57</v>
      </c>
      <c r="K59" s="29"/>
      <c r="L59" s="29"/>
      <c r="M59" s="29"/>
      <c r="N59" s="29"/>
      <c r="O59" s="29"/>
      <c r="P59" s="29"/>
      <c r="Q59" s="29"/>
      <c r="R59" s="29"/>
      <c r="S59" s="29"/>
      <c r="T59" s="132">
        <f t="shared" si="29"/>
        <v>4501448.16</v>
      </c>
      <c r="U59" s="89">
        <f t="shared" si="20"/>
        <v>828794.40666666673</v>
      </c>
      <c r="V59" s="29">
        <f t="shared" si="21"/>
        <v>826153.27083333337</v>
      </c>
      <c r="W59" s="29">
        <f t="shared" si="22"/>
        <v>599015.34</v>
      </c>
      <c r="X59" s="29">
        <f t="shared" si="23"/>
        <v>716256.23749999993</v>
      </c>
      <c r="Y59" s="29">
        <f t="shared" si="16"/>
        <v>767147.4916666667</v>
      </c>
      <c r="Z59" s="139">
        <f t="shared" si="24"/>
        <v>1500482.72</v>
      </c>
      <c r="AA59" s="28">
        <f t="shared" si="25"/>
        <v>11812126.416899957</v>
      </c>
      <c r="AB59" s="29">
        <f t="shared" si="26"/>
        <v>11312773.803953161</v>
      </c>
      <c r="AC59" s="29">
        <f t="shared" si="27"/>
        <v>8031369.98294874</v>
      </c>
      <c r="AD59" s="30">
        <f t="shared" si="28"/>
        <v>9291085.4412488267</v>
      </c>
      <c r="AE59" s="139">
        <f t="shared" si="30"/>
        <v>9319986.1059405413</v>
      </c>
      <c r="AF59" s="139">
        <f t="shared" si="12"/>
        <v>4501448.16</v>
      </c>
      <c r="AG59" s="187"/>
      <c r="AH59" s="188"/>
      <c r="AI59" s="188"/>
      <c r="AJ59" s="188"/>
      <c r="AK59" s="188"/>
      <c r="AL59" s="188"/>
      <c r="AM59" s="153"/>
      <c r="AN59" s="144"/>
      <c r="AP59" s="144"/>
      <c r="AQ59" s="144"/>
      <c r="AR59" s="144"/>
      <c r="AS59" s="144"/>
      <c r="AT59" s="144"/>
      <c r="AU59" s="144"/>
    </row>
    <row r="60" spans="1:47" x14ac:dyDescent="0.25">
      <c r="A60" s="17" t="s">
        <v>43</v>
      </c>
      <c r="B60" s="27"/>
      <c r="C60" s="89">
        <v>92953850.640000001</v>
      </c>
      <c r="D60" s="29">
        <v>113248939.92</v>
      </c>
      <c r="E60" s="29">
        <v>117035967.89</v>
      </c>
      <c r="F60" s="29">
        <v>117288462.02</v>
      </c>
      <c r="G60" s="29">
        <v>124357977.13999999</v>
      </c>
      <c r="H60" s="200">
        <v>8734773.9499999993</v>
      </c>
      <c r="I60" s="29">
        <v>11268768.800000001</v>
      </c>
      <c r="J60" s="29">
        <v>13775817.75</v>
      </c>
      <c r="K60" s="29"/>
      <c r="L60" s="29"/>
      <c r="M60" s="29"/>
      <c r="N60" s="29"/>
      <c r="O60" s="29"/>
      <c r="P60" s="29"/>
      <c r="Q60" s="29"/>
      <c r="R60" s="29"/>
      <c r="S60" s="29"/>
      <c r="T60" s="132">
        <f t="shared" si="29"/>
        <v>33779360.5</v>
      </c>
      <c r="U60" s="89">
        <f t="shared" si="20"/>
        <v>7746154.2199999997</v>
      </c>
      <c r="V60" s="29">
        <f t="shared" si="21"/>
        <v>9437411.6600000001</v>
      </c>
      <c r="W60" s="29">
        <f t="shared" si="22"/>
        <v>9752997.3241666667</v>
      </c>
      <c r="X60" s="29">
        <f t="shared" si="23"/>
        <v>9774038.5016666669</v>
      </c>
      <c r="Y60" s="29">
        <f t="shared" si="16"/>
        <v>10363164.761666665</v>
      </c>
      <c r="Z60" s="139">
        <f t="shared" si="24"/>
        <v>11259786.833333334</v>
      </c>
      <c r="AA60" s="28">
        <f t="shared" si="25"/>
        <v>110399578.17698319</v>
      </c>
      <c r="AB60" s="29">
        <f t="shared" si="26"/>
        <v>129229414.41202424</v>
      </c>
      <c r="AC60" s="29">
        <f t="shared" si="27"/>
        <v>130764480.84466676</v>
      </c>
      <c r="AD60" s="30">
        <f t="shared" si="28"/>
        <v>126786228.26658547</v>
      </c>
      <c r="AE60" s="139">
        <f t="shared" si="30"/>
        <v>125900889.51796106</v>
      </c>
      <c r="AF60" s="139">
        <f t="shared" si="12"/>
        <v>33779360.5</v>
      </c>
      <c r="AG60" s="187"/>
      <c r="AH60" s="188"/>
      <c r="AI60" s="188"/>
      <c r="AJ60" s="188"/>
      <c r="AK60" s="188"/>
      <c r="AL60" s="188"/>
      <c r="AM60" s="153"/>
      <c r="AN60" s="144"/>
      <c r="AP60" s="144"/>
      <c r="AQ60" s="144"/>
      <c r="AR60" s="144"/>
      <c r="AS60" s="144"/>
      <c r="AT60" s="144"/>
      <c r="AU60" s="144"/>
    </row>
    <row r="61" spans="1:47" x14ac:dyDescent="0.25">
      <c r="A61" s="17" t="s">
        <v>44</v>
      </c>
      <c r="B61" s="27"/>
      <c r="C61" s="89">
        <v>13181003.039999999</v>
      </c>
      <c r="D61" s="29">
        <v>13242277.75</v>
      </c>
      <c r="E61" s="29">
        <v>11480326.689999999</v>
      </c>
      <c r="F61" s="29">
        <v>13202883.74</v>
      </c>
      <c r="G61" s="29">
        <v>21630615.450000003</v>
      </c>
      <c r="H61" s="200">
        <v>167272</v>
      </c>
      <c r="I61" s="29">
        <v>990705.43</v>
      </c>
      <c r="J61" s="29">
        <v>2682518.5699999998</v>
      </c>
      <c r="K61" s="29"/>
      <c r="L61" s="29"/>
      <c r="M61" s="29"/>
      <c r="N61" s="29"/>
      <c r="O61" s="29"/>
      <c r="P61" s="29"/>
      <c r="Q61" s="29"/>
      <c r="R61" s="29"/>
      <c r="S61" s="29"/>
      <c r="T61" s="132">
        <f t="shared" si="29"/>
        <v>3840496</v>
      </c>
      <c r="U61" s="89">
        <f t="shared" si="20"/>
        <v>1098416.92</v>
      </c>
      <c r="V61" s="29">
        <f t="shared" si="21"/>
        <v>1103523.1458333333</v>
      </c>
      <c r="W61" s="29">
        <f t="shared" si="22"/>
        <v>956693.89083333325</v>
      </c>
      <c r="X61" s="29">
        <f t="shared" si="23"/>
        <v>1100240.3116666668</v>
      </c>
      <c r="Y61" s="29">
        <f t="shared" ref="Y61:Y81" si="33">G61/12</f>
        <v>1802551.2875000003</v>
      </c>
      <c r="Z61" s="139">
        <f t="shared" si="24"/>
        <v>1280165.3333333333</v>
      </c>
      <c r="AA61" s="28">
        <f t="shared" si="25"/>
        <v>15654834.797552105</v>
      </c>
      <c r="AB61" s="29">
        <f t="shared" si="26"/>
        <v>15110885.808933388</v>
      </c>
      <c r="AC61" s="29">
        <f t="shared" si="27"/>
        <v>12826988.032909594</v>
      </c>
      <c r="AD61" s="30">
        <f t="shared" si="28"/>
        <v>14272024.739751376</v>
      </c>
      <c r="AE61" s="139">
        <f t="shared" si="30"/>
        <v>21898987.009977605</v>
      </c>
      <c r="AF61" s="139">
        <f t="shared" si="12"/>
        <v>3840496</v>
      </c>
      <c r="AG61" s="187"/>
      <c r="AH61" s="188"/>
      <c r="AI61" s="188"/>
      <c r="AJ61" s="188"/>
      <c r="AK61" s="188"/>
      <c r="AL61" s="188"/>
      <c r="AM61" s="153"/>
      <c r="AN61" s="144"/>
      <c r="AP61" s="144"/>
      <c r="AQ61" s="144"/>
      <c r="AR61" s="144"/>
      <c r="AS61" s="144"/>
      <c r="AT61" s="144"/>
      <c r="AU61" s="144"/>
    </row>
    <row r="62" spans="1:47" x14ac:dyDescent="0.25">
      <c r="A62" s="17" t="s">
        <v>45</v>
      </c>
      <c r="B62" s="27"/>
      <c r="C62" s="89">
        <v>3202770.35</v>
      </c>
      <c r="D62" s="29">
        <v>4399356.29</v>
      </c>
      <c r="E62" s="29">
        <v>3966054.21</v>
      </c>
      <c r="F62" s="29">
        <v>3450807.28</v>
      </c>
      <c r="G62" s="29">
        <v>2259154.2399999998</v>
      </c>
      <c r="H62" s="200">
        <v>142567.43</v>
      </c>
      <c r="I62" s="29">
        <v>331696.42</v>
      </c>
      <c r="J62" s="29">
        <v>292465.05</v>
      </c>
      <c r="K62" s="29"/>
      <c r="L62" s="29"/>
      <c r="M62" s="29"/>
      <c r="N62" s="29"/>
      <c r="O62" s="29"/>
      <c r="P62" s="29"/>
      <c r="Q62" s="29"/>
      <c r="R62" s="29"/>
      <c r="S62" s="29"/>
      <c r="T62" s="132">
        <f t="shared" si="29"/>
        <v>766728.89999999991</v>
      </c>
      <c r="U62" s="89">
        <f t="shared" si="20"/>
        <v>266897.52916666667</v>
      </c>
      <c r="V62" s="29">
        <f t="shared" si="21"/>
        <v>366613.02416666667</v>
      </c>
      <c r="W62" s="29">
        <f t="shared" si="22"/>
        <v>330504.51750000002</v>
      </c>
      <c r="X62" s="29">
        <f t="shared" si="23"/>
        <v>287567.27333333332</v>
      </c>
      <c r="Y62" s="29">
        <f t="shared" si="33"/>
        <v>188262.8533333333</v>
      </c>
      <c r="Z62" s="139">
        <f t="shared" si="24"/>
        <v>255576.29999999996</v>
      </c>
      <c r="AA62" s="28">
        <f t="shared" si="25"/>
        <v>3803871.4179484886</v>
      </c>
      <c r="AB62" s="29">
        <f t="shared" si="26"/>
        <v>5020146.2154804021</v>
      </c>
      <c r="AC62" s="29">
        <f t="shared" si="27"/>
        <v>4431278.9403330749</v>
      </c>
      <c r="AD62" s="30">
        <f t="shared" si="28"/>
        <v>3730246.1978866258</v>
      </c>
      <c r="AE62" s="139">
        <f t="shared" si="30"/>
        <v>2287183.6203484363</v>
      </c>
      <c r="AF62" s="139">
        <f t="shared" si="12"/>
        <v>766728.89999999991</v>
      </c>
      <c r="AG62" s="187"/>
      <c r="AH62" s="188"/>
      <c r="AI62" s="188"/>
      <c r="AJ62" s="188"/>
      <c r="AK62" s="188"/>
      <c r="AL62" s="188"/>
      <c r="AM62" s="153"/>
      <c r="AN62" s="144"/>
      <c r="AP62" s="144"/>
      <c r="AQ62" s="144"/>
      <c r="AR62" s="144"/>
      <c r="AS62" s="144"/>
      <c r="AT62" s="144"/>
      <c r="AU62" s="144"/>
    </row>
    <row r="63" spans="1:47" x14ac:dyDescent="0.25">
      <c r="A63" s="17" t="s">
        <v>46</v>
      </c>
      <c r="B63" s="27"/>
      <c r="C63" s="89">
        <v>8300257.9199999999</v>
      </c>
      <c r="D63" s="29">
        <v>11243974.539999999</v>
      </c>
      <c r="E63" s="29">
        <v>10280282.199999999</v>
      </c>
      <c r="F63" s="29">
        <v>12025323.16</v>
      </c>
      <c r="G63" s="29">
        <v>10031322.550000001</v>
      </c>
      <c r="H63" s="200">
        <v>233838.9</v>
      </c>
      <c r="I63" s="29">
        <v>798692.89</v>
      </c>
      <c r="J63" s="29">
        <v>1233323.3400000001</v>
      </c>
      <c r="K63" s="29"/>
      <c r="L63" s="29"/>
      <c r="M63" s="29"/>
      <c r="N63" s="29"/>
      <c r="O63" s="29"/>
      <c r="P63" s="29"/>
      <c r="Q63" s="29"/>
      <c r="R63" s="29"/>
      <c r="S63" s="29"/>
      <c r="T63" s="132">
        <f t="shared" si="29"/>
        <v>2265855.13</v>
      </c>
      <c r="U63" s="89">
        <f t="shared" si="20"/>
        <v>691688.16</v>
      </c>
      <c r="V63" s="29">
        <f t="shared" si="21"/>
        <v>936997.8783333333</v>
      </c>
      <c r="W63" s="29">
        <f t="shared" si="22"/>
        <v>856690.18333333323</v>
      </c>
      <c r="X63" s="29">
        <f t="shared" si="23"/>
        <v>1002110.2633333333</v>
      </c>
      <c r="Y63" s="29">
        <f t="shared" si="33"/>
        <v>835943.5458333334</v>
      </c>
      <c r="Z63" s="139">
        <f t="shared" si="24"/>
        <v>755285.04333333333</v>
      </c>
      <c r="AA63" s="28">
        <f t="shared" si="25"/>
        <v>9858063.6177953165</v>
      </c>
      <c r="AB63" s="29">
        <f t="shared" si="26"/>
        <v>12830603.504936626</v>
      </c>
      <c r="AC63" s="29">
        <f t="shared" si="27"/>
        <v>11486176.335835049</v>
      </c>
      <c r="AD63" s="30">
        <f t="shared" si="28"/>
        <v>12999107.848163571</v>
      </c>
      <c r="AE63" s="139">
        <f t="shared" si="30"/>
        <v>10155781.407289797</v>
      </c>
      <c r="AF63" s="139">
        <f t="shared" si="12"/>
        <v>2265855.13</v>
      </c>
      <c r="AG63" s="187"/>
      <c r="AH63" s="188"/>
      <c r="AI63" s="188"/>
      <c r="AJ63" s="188"/>
      <c r="AK63" s="188"/>
      <c r="AL63" s="188"/>
      <c r="AM63" s="153"/>
      <c r="AN63" s="144"/>
      <c r="AP63" s="144"/>
      <c r="AQ63" s="144"/>
      <c r="AR63" s="144"/>
      <c r="AS63" s="144"/>
      <c r="AT63" s="144"/>
      <c r="AU63" s="144"/>
    </row>
    <row r="64" spans="1:47" x14ac:dyDescent="0.25">
      <c r="A64" s="17" t="s">
        <v>47</v>
      </c>
      <c r="B64" s="27"/>
      <c r="C64" s="89">
        <v>3904829.01</v>
      </c>
      <c r="D64" s="29">
        <v>4967869.4000000004</v>
      </c>
      <c r="E64" s="29">
        <v>7419100.2800000003</v>
      </c>
      <c r="F64" s="29">
        <v>3799914.44</v>
      </c>
      <c r="G64" s="29">
        <v>7810878.5299999993</v>
      </c>
      <c r="H64" s="200">
        <v>631878</v>
      </c>
      <c r="I64" s="29">
        <v>567662</v>
      </c>
      <c r="J64" s="29">
        <v>683570.34</v>
      </c>
      <c r="K64" s="29"/>
      <c r="L64" s="29"/>
      <c r="M64" s="29"/>
      <c r="N64" s="29"/>
      <c r="O64" s="29"/>
      <c r="P64" s="29"/>
      <c r="Q64" s="29"/>
      <c r="R64" s="29"/>
      <c r="S64" s="29"/>
      <c r="T64" s="132">
        <f t="shared" si="29"/>
        <v>1883110.3399999999</v>
      </c>
      <c r="U64" s="89">
        <f t="shared" si="20"/>
        <v>325402.41749999998</v>
      </c>
      <c r="V64" s="29">
        <f t="shared" si="21"/>
        <v>413989.1166666667</v>
      </c>
      <c r="W64" s="29">
        <f t="shared" si="22"/>
        <v>618258.35666666669</v>
      </c>
      <c r="X64" s="29">
        <f t="shared" si="23"/>
        <v>316659.53666666668</v>
      </c>
      <c r="Y64" s="29">
        <f t="shared" si="33"/>
        <v>650906.54416666657</v>
      </c>
      <c r="Z64" s="139">
        <f t="shared" si="24"/>
        <v>627703.44666666666</v>
      </c>
      <c r="AA64" s="28">
        <f t="shared" si="25"/>
        <v>4637693.5714779217</v>
      </c>
      <c r="AB64" s="29">
        <f t="shared" si="26"/>
        <v>5668881.7916611386</v>
      </c>
      <c r="AC64" s="29">
        <f t="shared" si="27"/>
        <v>8289373.0358222257</v>
      </c>
      <c r="AD64" s="30">
        <f t="shared" si="28"/>
        <v>4107623.3014393337</v>
      </c>
      <c r="AE64" s="139">
        <f t="shared" si="30"/>
        <v>7907788.2855609152</v>
      </c>
      <c r="AF64" s="139">
        <f t="shared" si="12"/>
        <v>1883110.3399999999</v>
      </c>
      <c r="AG64" s="187"/>
      <c r="AH64" s="188"/>
      <c r="AI64" s="188"/>
      <c r="AJ64" s="188"/>
      <c r="AK64" s="188"/>
      <c r="AL64" s="188"/>
      <c r="AM64" s="153"/>
      <c r="AN64" s="148"/>
      <c r="AP64" s="144"/>
      <c r="AQ64" s="144"/>
      <c r="AR64" s="144"/>
      <c r="AS64" s="144"/>
      <c r="AT64" s="144"/>
      <c r="AU64" s="144"/>
    </row>
    <row r="65" spans="1:47" x14ac:dyDescent="0.25">
      <c r="A65" s="95" t="s">
        <v>248</v>
      </c>
      <c r="B65" s="96"/>
      <c r="C65" s="97">
        <f t="shared" ref="C65:E65" si="34">SUM(C66:C73)</f>
        <v>148044723.47000003</v>
      </c>
      <c r="D65" s="98">
        <f t="shared" si="34"/>
        <v>149493282.65000004</v>
      </c>
      <c r="E65" s="98">
        <f t="shared" si="34"/>
        <v>157916956.09</v>
      </c>
      <c r="F65" s="98">
        <v>176997503.66999999</v>
      </c>
      <c r="G65" s="98">
        <v>192149375.5</v>
      </c>
      <c r="H65" s="202">
        <f>SUM(H66:H73)</f>
        <v>9165779.9900000002</v>
      </c>
      <c r="I65" s="98">
        <f>SUM(I66:I73)</f>
        <v>16155769.329999998</v>
      </c>
      <c r="J65" s="98">
        <f>SUM(J66:J73)</f>
        <v>19017895.059999999</v>
      </c>
      <c r="K65" s="98"/>
      <c r="L65" s="98"/>
      <c r="M65" s="98"/>
      <c r="N65" s="98"/>
      <c r="O65" s="98"/>
      <c r="P65" s="98"/>
      <c r="Q65" s="98"/>
      <c r="R65" s="98"/>
      <c r="S65" s="98"/>
      <c r="T65" s="136">
        <f t="shared" si="29"/>
        <v>44339444.379999995</v>
      </c>
      <c r="U65" s="97">
        <f t="shared" si="20"/>
        <v>12337060.289166668</v>
      </c>
      <c r="V65" s="98">
        <f t="shared" si="21"/>
        <v>12457773.554166669</v>
      </c>
      <c r="W65" s="98">
        <f t="shared" si="22"/>
        <v>13159746.340833334</v>
      </c>
      <c r="X65" s="98">
        <f t="shared" si="23"/>
        <v>14749791.972499998</v>
      </c>
      <c r="Y65" s="98">
        <f t="shared" si="33"/>
        <v>16012447.958333334</v>
      </c>
      <c r="Z65" s="140">
        <f t="shared" si="24"/>
        <v>14779814.793333331</v>
      </c>
      <c r="AA65" s="211">
        <f t="shared" si="25"/>
        <v>175829994.23783877</v>
      </c>
      <c r="AB65" s="98">
        <f t="shared" si="26"/>
        <v>170588169.64677799</v>
      </c>
      <c r="AC65" s="98">
        <f t="shared" si="27"/>
        <v>176440876.69772923</v>
      </c>
      <c r="AD65" s="99">
        <f t="shared" si="28"/>
        <v>191330379.10492688</v>
      </c>
      <c r="AE65" s="140">
        <f t="shared" si="30"/>
        <v>194533377.36859488</v>
      </c>
      <c r="AF65" s="140">
        <f t="shared" si="12"/>
        <v>44339444.379999995</v>
      </c>
      <c r="AG65" s="187"/>
      <c r="AH65" s="188"/>
      <c r="AI65" s="188"/>
      <c r="AJ65" s="188"/>
      <c r="AK65" s="188"/>
      <c r="AL65" s="188"/>
      <c r="AM65" s="153"/>
      <c r="AN65" s="144"/>
      <c r="AP65" s="144"/>
      <c r="AQ65" s="144"/>
      <c r="AR65" s="144"/>
      <c r="AS65" s="144"/>
      <c r="AT65" s="144"/>
      <c r="AU65" s="144"/>
    </row>
    <row r="66" spans="1:47" s="100" customFormat="1" x14ac:dyDescent="0.25">
      <c r="A66" s="17" t="s">
        <v>48</v>
      </c>
      <c r="B66" s="27"/>
      <c r="C66" s="89">
        <v>1320186</v>
      </c>
      <c r="D66" s="29">
        <v>1358301</v>
      </c>
      <c r="E66" s="29">
        <v>1405209</v>
      </c>
      <c r="F66" s="29">
        <v>1614076.24</v>
      </c>
      <c r="G66" s="29">
        <v>1650752</v>
      </c>
      <c r="H66" s="200">
        <v>123388</v>
      </c>
      <c r="I66" s="29">
        <v>138997</v>
      </c>
      <c r="J66" s="29">
        <v>149896</v>
      </c>
      <c r="K66" s="29"/>
      <c r="L66" s="29"/>
      <c r="M66" s="29"/>
      <c r="N66" s="29"/>
      <c r="O66" s="29"/>
      <c r="P66" s="29"/>
      <c r="Q66" s="29"/>
      <c r="R66" s="29"/>
      <c r="S66" s="29"/>
      <c r="T66" s="132">
        <f t="shared" si="29"/>
        <v>412281</v>
      </c>
      <c r="U66" s="89">
        <f t="shared" si="20"/>
        <v>110015.5</v>
      </c>
      <c r="V66" s="29">
        <f t="shared" si="21"/>
        <v>113191.75</v>
      </c>
      <c r="W66" s="29">
        <f t="shared" si="22"/>
        <v>117100.75</v>
      </c>
      <c r="X66" s="29">
        <f t="shared" si="23"/>
        <v>134506.35333333333</v>
      </c>
      <c r="Y66" s="29">
        <f t="shared" si="33"/>
        <v>137562.66666666666</v>
      </c>
      <c r="Z66" s="139">
        <f t="shared" si="24"/>
        <v>137427</v>
      </c>
      <c r="AA66" s="28">
        <f t="shared" si="25"/>
        <v>1567960.6225203576</v>
      </c>
      <c r="AB66" s="29">
        <f t="shared" si="26"/>
        <v>1549969.853574475</v>
      </c>
      <c r="AC66" s="29">
        <f t="shared" si="27"/>
        <v>1570042.3440421151</v>
      </c>
      <c r="AD66" s="30">
        <f t="shared" si="28"/>
        <v>1744780.6466199241</v>
      </c>
      <c r="AE66" s="139">
        <f t="shared" si="30"/>
        <v>1671232.9192970118</v>
      </c>
      <c r="AF66" s="139">
        <f t="shared" si="12"/>
        <v>412281</v>
      </c>
      <c r="AG66" s="187"/>
      <c r="AH66" s="188"/>
      <c r="AI66" s="188"/>
      <c r="AJ66" s="188"/>
      <c r="AK66" s="188"/>
      <c r="AL66" s="188"/>
      <c r="AM66" s="153"/>
      <c r="AN66" s="144"/>
      <c r="AO66" s="148"/>
      <c r="AP66" s="148"/>
      <c r="AQ66" s="148"/>
      <c r="AR66" s="148"/>
      <c r="AS66" s="148"/>
      <c r="AT66" s="148"/>
      <c r="AU66" s="148"/>
    </row>
    <row r="67" spans="1:47" x14ac:dyDescent="0.25">
      <c r="A67" s="17" t="s">
        <v>49</v>
      </c>
      <c r="B67" s="27"/>
      <c r="C67" s="89">
        <v>54993669.700000003</v>
      </c>
      <c r="D67" s="29">
        <v>60239244.920000002</v>
      </c>
      <c r="E67" s="29">
        <v>59010283.200000003</v>
      </c>
      <c r="F67" s="29">
        <v>61270295.390000001</v>
      </c>
      <c r="G67" s="29">
        <v>76493878.430000007</v>
      </c>
      <c r="H67" s="200">
        <v>5645293.8600000003</v>
      </c>
      <c r="I67" s="29">
        <f>5869736.27-169467.16</f>
        <v>5700269.1099999994</v>
      </c>
      <c r="J67" s="29">
        <v>7230129.8399999999</v>
      </c>
      <c r="K67" s="29"/>
      <c r="L67" s="29"/>
      <c r="M67" s="29"/>
      <c r="N67" s="29"/>
      <c r="O67" s="29"/>
      <c r="P67" s="29"/>
      <c r="Q67" s="29"/>
      <c r="R67" s="29"/>
      <c r="S67" s="29"/>
      <c r="T67" s="132">
        <f t="shared" si="29"/>
        <v>18575692.809999999</v>
      </c>
      <c r="U67" s="89">
        <f t="shared" si="20"/>
        <v>4582805.8083333336</v>
      </c>
      <c r="V67" s="29">
        <f t="shared" si="21"/>
        <v>5019937.0766666671</v>
      </c>
      <c r="W67" s="29">
        <f t="shared" si="22"/>
        <v>4917523.6000000006</v>
      </c>
      <c r="X67" s="29">
        <f t="shared" si="23"/>
        <v>5105857.9491666667</v>
      </c>
      <c r="Y67" s="29">
        <f t="shared" si="33"/>
        <v>6374489.8691666676</v>
      </c>
      <c r="Z67" s="139">
        <f t="shared" si="24"/>
        <v>6191897.6033333326</v>
      </c>
      <c r="AA67" s="28">
        <f t="shared" si="25"/>
        <v>65314969.691763833</v>
      </c>
      <c r="AB67" s="29">
        <f t="shared" si="26"/>
        <v>68739560.397945195</v>
      </c>
      <c r="AC67" s="29">
        <f t="shared" si="27"/>
        <v>65932287.195653498</v>
      </c>
      <c r="AD67" s="30">
        <f t="shared" si="28"/>
        <v>66231831.533037096</v>
      </c>
      <c r="AE67" s="139">
        <f t="shared" si="30"/>
        <v>77442939.797691986</v>
      </c>
      <c r="AF67" s="139">
        <f t="shared" si="12"/>
        <v>18575692.809999999</v>
      </c>
      <c r="AG67" s="187"/>
      <c r="AH67" s="188"/>
      <c r="AI67" s="188"/>
      <c r="AJ67" s="188"/>
      <c r="AK67" s="188"/>
      <c r="AL67" s="188"/>
      <c r="AM67" s="153"/>
      <c r="AN67" s="144"/>
      <c r="AP67" s="144"/>
      <c r="AQ67" s="144"/>
      <c r="AR67" s="144"/>
      <c r="AS67" s="144"/>
      <c r="AT67" s="144"/>
      <c r="AU67" s="144"/>
    </row>
    <row r="68" spans="1:47" x14ac:dyDescent="0.25">
      <c r="A68" s="17" t="s">
        <v>50</v>
      </c>
      <c r="B68" s="27"/>
      <c r="C68" s="89">
        <v>4662951.29</v>
      </c>
      <c r="D68" s="29">
        <v>11412629.039999999</v>
      </c>
      <c r="E68" s="29">
        <v>8890042.4199999999</v>
      </c>
      <c r="F68" s="29">
        <v>14766254.75</v>
      </c>
      <c r="G68" s="29">
        <v>1279903.5100000002</v>
      </c>
      <c r="H68" s="200"/>
      <c r="I68" s="29"/>
      <c r="J68" s="29">
        <v>52742.86</v>
      </c>
      <c r="K68" s="29"/>
      <c r="L68" s="29"/>
      <c r="M68" s="29"/>
      <c r="N68" s="29"/>
      <c r="O68" s="29"/>
      <c r="P68" s="29"/>
      <c r="Q68" s="29"/>
      <c r="R68" s="29"/>
      <c r="S68" s="29"/>
      <c r="T68" s="132">
        <f t="shared" si="29"/>
        <v>52742.86</v>
      </c>
      <c r="U68" s="89">
        <f t="shared" si="20"/>
        <v>388579.27416666667</v>
      </c>
      <c r="V68" s="29">
        <f t="shared" si="21"/>
        <v>951052.41999999993</v>
      </c>
      <c r="W68" s="29">
        <f t="shared" si="22"/>
        <v>740836.86833333329</v>
      </c>
      <c r="X68" s="29">
        <f t="shared" si="23"/>
        <v>1230521.2291666667</v>
      </c>
      <c r="Y68" s="29">
        <f t="shared" si="33"/>
        <v>106658.62583333335</v>
      </c>
      <c r="Z68" s="139">
        <f t="shared" si="24"/>
        <v>17580.953333333335</v>
      </c>
      <c r="AA68" s="28">
        <f t="shared" si="25"/>
        <v>5538101.4549847553</v>
      </c>
      <c r="AB68" s="29">
        <f t="shared" si="26"/>
        <v>13023056.717199355</v>
      </c>
      <c r="AC68" s="29">
        <f t="shared" si="27"/>
        <v>9932859.1261019818</v>
      </c>
      <c r="AD68" s="30">
        <f t="shared" si="28"/>
        <v>15961994.156397175</v>
      </c>
      <c r="AE68" s="139">
        <f t="shared" si="30"/>
        <v>1295783.3032677183</v>
      </c>
      <c r="AF68" s="139">
        <f t="shared" si="12"/>
        <v>52742.86</v>
      </c>
      <c r="AG68" s="187"/>
      <c r="AH68" s="188"/>
      <c r="AI68" s="188"/>
      <c r="AJ68" s="188"/>
      <c r="AK68" s="188"/>
      <c r="AL68" s="188"/>
      <c r="AM68" s="153"/>
      <c r="AN68" s="144"/>
      <c r="AP68" s="144"/>
      <c r="AQ68" s="144"/>
      <c r="AR68" s="144"/>
      <c r="AS68" s="144"/>
      <c r="AT68" s="144"/>
      <c r="AU68" s="144"/>
    </row>
    <row r="69" spans="1:47" x14ac:dyDescent="0.25">
      <c r="A69" s="17" t="s">
        <v>51</v>
      </c>
      <c r="B69" s="27"/>
      <c r="C69" s="89">
        <v>59231529.020000003</v>
      </c>
      <c r="D69" s="29">
        <v>50632382.649999999</v>
      </c>
      <c r="E69" s="29">
        <v>64188531.600000001</v>
      </c>
      <c r="F69" s="29">
        <v>75232076.790000007</v>
      </c>
      <c r="G69" s="29">
        <v>85155285.420000002</v>
      </c>
      <c r="H69" s="200">
        <v>3018569.52</v>
      </c>
      <c r="I69" s="29">
        <v>6859222.0999999996</v>
      </c>
      <c r="J69" s="29">
        <v>10422727.439999999</v>
      </c>
      <c r="K69" s="29"/>
      <c r="L69" s="29"/>
      <c r="M69" s="29"/>
      <c r="N69" s="29"/>
      <c r="O69" s="29"/>
      <c r="P69" s="29"/>
      <c r="Q69" s="29"/>
      <c r="R69" s="29"/>
      <c r="S69" s="29"/>
      <c r="T69" s="132">
        <f t="shared" si="29"/>
        <v>20300519.059999999</v>
      </c>
      <c r="U69" s="89">
        <f t="shared" si="20"/>
        <v>4935960.7516666669</v>
      </c>
      <c r="V69" s="29">
        <f t="shared" si="21"/>
        <v>4219365.2208333332</v>
      </c>
      <c r="W69" s="29">
        <f t="shared" si="22"/>
        <v>5349044.3</v>
      </c>
      <c r="X69" s="29">
        <f t="shared" si="23"/>
        <v>6269339.7325000009</v>
      </c>
      <c r="Y69" s="29">
        <f t="shared" si="33"/>
        <v>7096273.7850000001</v>
      </c>
      <c r="Z69" s="139">
        <f t="shared" si="24"/>
        <v>6766839.6866666665</v>
      </c>
      <c r="AA69" s="28">
        <f t="shared" si="25"/>
        <v>70348197.235110685</v>
      </c>
      <c r="AB69" s="29">
        <f t="shared" si="26"/>
        <v>57777080.869518094</v>
      </c>
      <c r="AC69" s="29">
        <f t="shared" si="27"/>
        <v>71717952.713002399</v>
      </c>
      <c r="AD69" s="30">
        <f t="shared" si="28"/>
        <v>81324207.825657591</v>
      </c>
      <c r="AE69" s="139">
        <f t="shared" si="30"/>
        <v>86211809.070070416</v>
      </c>
      <c r="AF69" s="139">
        <f t="shared" si="12"/>
        <v>20300519.059999999</v>
      </c>
      <c r="AG69" s="187"/>
      <c r="AH69" s="188"/>
      <c r="AI69" s="188"/>
      <c r="AJ69" s="188"/>
      <c r="AK69" s="188"/>
      <c r="AL69" s="188"/>
      <c r="AM69" s="153"/>
      <c r="AN69" s="144"/>
      <c r="AP69" s="144"/>
      <c r="AQ69" s="144"/>
      <c r="AR69" s="144"/>
      <c r="AS69" s="144"/>
      <c r="AT69" s="144"/>
      <c r="AU69" s="144"/>
    </row>
    <row r="70" spans="1:47" x14ac:dyDescent="0.25">
      <c r="A70" s="17" t="s">
        <v>52</v>
      </c>
      <c r="B70" s="27"/>
      <c r="C70" s="89">
        <v>18387591.23</v>
      </c>
      <c r="D70" s="29">
        <v>17021647.280000001</v>
      </c>
      <c r="E70" s="29">
        <v>17637921.239999998</v>
      </c>
      <c r="F70" s="29">
        <v>17620676.100000001</v>
      </c>
      <c r="G70" s="29">
        <v>18462313.48</v>
      </c>
      <c r="H70" s="200">
        <v>50766</v>
      </c>
      <c r="I70" s="29">
        <v>3055016</v>
      </c>
      <c r="J70" s="29">
        <v>692252</v>
      </c>
      <c r="K70" s="29"/>
      <c r="L70" s="29"/>
      <c r="M70" s="29"/>
      <c r="N70" s="29"/>
      <c r="O70" s="29"/>
      <c r="P70" s="29"/>
      <c r="Q70" s="29"/>
      <c r="R70" s="29"/>
      <c r="S70" s="29"/>
      <c r="T70" s="132">
        <f t="shared" si="29"/>
        <v>3798034</v>
      </c>
      <c r="U70" s="89">
        <f t="shared" si="20"/>
        <v>1532299.2691666668</v>
      </c>
      <c r="V70" s="29">
        <f t="shared" si="21"/>
        <v>1418470.6066666667</v>
      </c>
      <c r="W70" s="29">
        <f t="shared" si="22"/>
        <v>1469826.7699999998</v>
      </c>
      <c r="X70" s="29">
        <f t="shared" si="23"/>
        <v>1468389.675</v>
      </c>
      <c r="Y70" s="29">
        <f t="shared" si="33"/>
        <v>1538526.1233333333</v>
      </c>
      <c r="Z70" s="139">
        <f t="shared" si="24"/>
        <v>1266011.3333333333</v>
      </c>
      <c r="AA70" s="28">
        <f t="shared" si="25"/>
        <v>21838603.79646555</v>
      </c>
      <c r="AB70" s="29">
        <f t="shared" si="26"/>
        <v>19423559.389397465</v>
      </c>
      <c r="AC70" s="29">
        <f t="shared" si="27"/>
        <v>19706878.626367901</v>
      </c>
      <c r="AD70" s="30">
        <f t="shared" si="28"/>
        <v>19047560.380195078</v>
      </c>
      <c r="AE70" s="139">
        <f t="shared" si="30"/>
        <v>18691375.842135571</v>
      </c>
      <c r="AF70" s="139">
        <f t="shared" si="12"/>
        <v>3798034</v>
      </c>
      <c r="AG70" s="187"/>
      <c r="AH70" s="188"/>
      <c r="AI70" s="188"/>
      <c r="AJ70" s="188"/>
      <c r="AK70" s="188"/>
      <c r="AL70" s="188"/>
      <c r="AM70" s="153"/>
      <c r="AN70" s="144"/>
      <c r="AP70" s="144"/>
      <c r="AQ70" s="144"/>
      <c r="AR70" s="144"/>
      <c r="AS70" s="144"/>
      <c r="AT70" s="144"/>
      <c r="AU70" s="144"/>
    </row>
    <row r="71" spans="1:47" x14ac:dyDescent="0.25">
      <c r="A71" s="17" t="s">
        <v>53</v>
      </c>
      <c r="B71" s="27"/>
      <c r="C71" s="89">
        <v>7354415.0899999999</v>
      </c>
      <c r="D71" s="29">
        <v>7768246.7999999998</v>
      </c>
      <c r="E71" s="29">
        <v>5834884.3499999996</v>
      </c>
      <c r="F71" s="29">
        <v>5574341.9199999999</v>
      </c>
      <c r="G71" s="29">
        <v>8187460.1799999997</v>
      </c>
      <c r="H71" s="200">
        <v>327762.61</v>
      </c>
      <c r="I71" s="29">
        <v>325616.58</v>
      </c>
      <c r="J71" s="29">
        <v>393498.38</v>
      </c>
      <c r="K71" s="29"/>
      <c r="L71" s="29"/>
      <c r="M71" s="29"/>
      <c r="N71" s="29"/>
      <c r="O71" s="29"/>
      <c r="P71" s="29"/>
      <c r="Q71" s="29"/>
      <c r="R71" s="29"/>
      <c r="S71" s="29"/>
      <c r="T71" s="132">
        <f t="shared" si="29"/>
        <v>1046877.57</v>
      </c>
      <c r="U71" s="89">
        <f t="shared" si="20"/>
        <v>612867.92416666669</v>
      </c>
      <c r="V71" s="29">
        <f t="shared" si="21"/>
        <v>647353.9</v>
      </c>
      <c r="W71" s="29">
        <f t="shared" si="22"/>
        <v>486240.36249999999</v>
      </c>
      <c r="X71" s="29">
        <f t="shared" si="23"/>
        <v>464528.49333333335</v>
      </c>
      <c r="Y71" s="29">
        <f t="shared" si="33"/>
        <v>682288.34833333327</v>
      </c>
      <c r="Z71" s="139">
        <f t="shared" si="24"/>
        <v>348959.19</v>
      </c>
      <c r="AA71" s="28">
        <f t="shared" si="25"/>
        <v>8734703.4908637963</v>
      </c>
      <c r="AB71" s="29">
        <f t="shared" si="26"/>
        <v>8864418.3837944493</v>
      </c>
      <c r="AC71" s="29">
        <f t="shared" si="27"/>
        <v>6519325.9522879897</v>
      </c>
      <c r="AD71" s="30">
        <f t="shared" si="28"/>
        <v>6025740.0850273026</v>
      </c>
      <c r="AE71" s="139">
        <f t="shared" si="30"/>
        <v>8289042.1930425875</v>
      </c>
      <c r="AF71" s="139">
        <f t="shared" si="12"/>
        <v>1046877.57</v>
      </c>
      <c r="AG71" s="187"/>
      <c r="AH71" s="188"/>
      <c r="AI71" s="188"/>
      <c r="AJ71" s="188"/>
      <c r="AK71" s="188"/>
      <c r="AL71" s="188"/>
      <c r="AM71" s="153"/>
      <c r="AN71" s="144"/>
      <c r="AP71" s="144"/>
      <c r="AQ71" s="144"/>
      <c r="AR71" s="144"/>
      <c r="AS71" s="144"/>
      <c r="AT71" s="144"/>
      <c r="AU71" s="144"/>
    </row>
    <row r="72" spans="1:47" x14ac:dyDescent="0.25">
      <c r="A72" s="17" t="s">
        <v>54</v>
      </c>
      <c r="B72" s="27"/>
      <c r="C72" s="89">
        <v>1586027.59</v>
      </c>
      <c r="D72" s="29"/>
      <c r="E72" s="29"/>
      <c r="F72" s="29"/>
      <c r="G72" s="29">
        <v>0</v>
      </c>
      <c r="H72" s="200"/>
      <c r="I72" s="29"/>
      <c r="J72" s="29"/>
      <c r="K72" s="29"/>
      <c r="L72" s="29"/>
      <c r="M72" s="29"/>
      <c r="N72" s="29"/>
      <c r="O72" s="29"/>
      <c r="P72" s="29"/>
      <c r="Q72" s="29"/>
      <c r="R72" s="29"/>
      <c r="S72" s="29"/>
      <c r="T72" s="132">
        <f t="shared" ref="T72:T84" si="35">SUM(H72:S72)</f>
        <v>0</v>
      </c>
      <c r="U72" s="89">
        <f t="shared" si="20"/>
        <v>132168.96583333335</v>
      </c>
      <c r="V72" s="29">
        <f t="shared" si="21"/>
        <v>0</v>
      </c>
      <c r="W72" s="29">
        <f t="shared" si="22"/>
        <v>0</v>
      </c>
      <c r="X72" s="29">
        <f t="shared" si="23"/>
        <v>0</v>
      </c>
      <c r="Y72" s="29">
        <f t="shared" si="33"/>
        <v>0</v>
      </c>
      <c r="Z72" s="139">
        <f t="shared" si="24"/>
        <v>0</v>
      </c>
      <c r="AA72" s="28">
        <f t="shared" si="25"/>
        <v>1883695.787829035</v>
      </c>
      <c r="AB72" s="29">
        <f t="shared" si="26"/>
        <v>0</v>
      </c>
      <c r="AC72" s="29">
        <f t="shared" si="27"/>
        <v>0</v>
      </c>
      <c r="AD72" s="30">
        <f t="shared" si="28"/>
        <v>0</v>
      </c>
      <c r="AE72" s="139">
        <f t="shared" ref="AE72:AE83" si="36">$AE$6*G72</f>
        <v>0</v>
      </c>
      <c r="AF72" s="139">
        <f t="shared" si="12"/>
        <v>0</v>
      </c>
      <c r="AG72" s="187"/>
      <c r="AH72" s="188"/>
      <c r="AI72" s="188"/>
      <c r="AJ72" s="188"/>
      <c r="AK72" s="188"/>
      <c r="AL72" s="188"/>
      <c r="AM72" s="153"/>
      <c r="AP72" s="144"/>
      <c r="AQ72" s="144"/>
      <c r="AR72" s="144"/>
      <c r="AS72" s="144"/>
      <c r="AT72" s="144"/>
      <c r="AU72" s="144"/>
    </row>
    <row r="73" spans="1:47" ht="17.25" x14ac:dyDescent="0.4">
      <c r="A73" s="17" t="s">
        <v>55</v>
      </c>
      <c r="B73" s="27"/>
      <c r="C73" s="89">
        <v>508353.55</v>
      </c>
      <c r="D73" s="29">
        <v>1060830.96</v>
      </c>
      <c r="E73" s="29">
        <v>950084.28</v>
      </c>
      <c r="F73" s="29">
        <v>919782.48</v>
      </c>
      <c r="G73" s="29">
        <v>919782.48</v>
      </c>
      <c r="H73" s="200"/>
      <c r="I73" s="29">
        <v>76648.539999999994</v>
      </c>
      <c r="J73" s="29">
        <v>76648.539999999994</v>
      </c>
      <c r="K73" s="29"/>
      <c r="L73" s="29"/>
      <c r="M73" s="29"/>
      <c r="N73" s="29"/>
      <c r="O73" s="29"/>
      <c r="P73" s="29"/>
      <c r="Q73" s="29"/>
      <c r="R73" s="29"/>
      <c r="S73" s="29"/>
      <c r="T73" s="132">
        <f t="shared" si="35"/>
        <v>153297.07999999999</v>
      </c>
      <c r="U73" s="89">
        <f t="shared" si="20"/>
        <v>42362.79583333333</v>
      </c>
      <c r="V73" s="29">
        <f t="shared" si="21"/>
        <v>88402.58</v>
      </c>
      <c r="W73" s="29">
        <f t="shared" si="22"/>
        <v>79173.69</v>
      </c>
      <c r="X73" s="29">
        <f t="shared" si="23"/>
        <v>76648.539999999994</v>
      </c>
      <c r="Y73" s="29">
        <f t="shared" si="33"/>
        <v>76648.539999999994</v>
      </c>
      <c r="Z73" s="139">
        <f t="shared" si="24"/>
        <v>51099.026666666665</v>
      </c>
      <c r="AA73" s="28">
        <f t="shared" si="25"/>
        <v>603762.15830074984</v>
      </c>
      <c r="AB73" s="29">
        <f t="shared" si="26"/>
        <v>1210524.0353489174</v>
      </c>
      <c r="AC73" s="29">
        <f t="shared" si="27"/>
        <v>1061530.7402733439</v>
      </c>
      <c r="AD73" s="30">
        <f t="shared" si="28"/>
        <v>994264.47799273557</v>
      </c>
      <c r="AE73" s="139">
        <f t="shared" si="36"/>
        <v>931194.24308960116</v>
      </c>
      <c r="AF73" s="139">
        <f t="shared" ref="AF73:AF85" si="37">$AF$6*T73</f>
        <v>153297.07999999999</v>
      </c>
      <c r="AG73" s="187"/>
      <c r="AH73" s="188"/>
      <c r="AI73" s="188"/>
      <c r="AJ73" s="188"/>
      <c r="AK73" s="188"/>
      <c r="AL73" s="188"/>
      <c r="AM73" s="153"/>
      <c r="AN73" s="159"/>
      <c r="AP73" s="144"/>
      <c r="AQ73" s="144"/>
      <c r="AR73" s="144"/>
      <c r="AS73" s="144"/>
      <c r="AT73" s="144"/>
      <c r="AU73" s="144"/>
    </row>
    <row r="74" spans="1:47" ht="17.25" x14ac:dyDescent="0.4">
      <c r="A74" s="94" t="s">
        <v>249</v>
      </c>
      <c r="B74" s="126"/>
      <c r="C74" s="122">
        <f t="shared" ref="C74:E74" si="38">SUM(C75)</f>
        <v>424149.4</v>
      </c>
      <c r="D74" s="123">
        <f t="shared" si="38"/>
        <v>0</v>
      </c>
      <c r="E74" s="123">
        <f t="shared" si="38"/>
        <v>3286968.01</v>
      </c>
      <c r="F74" s="123">
        <v>3881485.91</v>
      </c>
      <c r="G74" s="123">
        <v>5549941.6300000008</v>
      </c>
      <c r="H74" s="201">
        <f>SUM(H75:H75)</f>
        <v>510198.63</v>
      </c>
      <c r="I74" s="123">
        <f>SUM(I75:I75)</f>
        <v>476880.24</v>
      </c>
      <c r="J74" s="123">
        <f>SUM(J75:J75)</f>
        <v>452564.87</v>
      </c>
      <c r="K74" s="123"/>
      <c r="L74" s="123"/>
      <c r="M74" s="123"/>
      <c r="N74" s="123"/>
      <c r="O74" s="123"/>
      <c r="P74" s="123"/>
      <c r="Q74" s="123"/>
      <c r="R74" s="123"/>
      <c r="S74" s="123"/>
      <c r="T74" s="136">
        <f t="shared" si="35"/>
        <v>1439643.74</v>
      </c>
      <c r="U74" s="122">
        <f t="shared" si="20"/>
        <v>35345.783333333333</v>
      </c>
      <c r="V74" s="123">
        <f t="shared" si="21"/>
        <v>0</v>
      </c>
      <c r="W74" s="123">
        <f t="shared" si="22"/>
        <v>273914.0008333333</v>
      </c>
      <c r="X74" s="123">
        <f t="shared" si="23"/>
        <v>323457.15916666668</v>
      </c>
      <c r="Y74" s="123">
        <f t="shared" si="33"/>
        <v>462495.13583333342</v>
      </c>
      <c r="Z74" s="140">
        <f t="shared" si="24"/>
        <v>479881.24666666664</v>
      </c>
      <c r="AA74" s="212">
        <f t="shared" si="25"/>
        <v>503754.43859095318</v>
      </c>
      <c r="AB74" s="123">
        <f t="shared" si="26"/>
        <v>0</v>
      </c>
      <c r="AC74" s="123">
        <f t="shared" si="27"/>
        <v>3672534.8038703473</v>
      </c>
      <c r="AD74" s="125">
        <f t="shared" si="28"/>
        <v>4195800.2528405497</v>
      </c>
      <c r="AE74" s="140">
        <f t="shared" si="36"/>
        <v>5618799.8877074923</v>
      </c>
      <c r="AF74" s="140">
        <f t="shared" si="37"/>
        <v>1439643.74</v>
      </c>
      <c r="AG74" s="187"/>
      <c r="AH74" s="188"/>
      <c r="AI74" s="188"/>
      <c r="AJ74" s="188"/>
      <c r="AK74" s="188"/>
      <c r="AL74" s="188"/>
      <c r="AM74" s="153"/>
      <c r="AN74" s="144"/>
      <c r="AU74" s="144"/>
    </row>
    <row r="75" spans="1:47" s="127" customFormat="1" ht="17.25" x14ac:dyDescent="0.4">
      <c r="A75" s="17" t="s">
        <v>56</v>
      </c>
      <c r="B75" s="27"/>
      <c r="C75" s="89">
        <v>424149.4</v>
      </c>
      <c r="D75" s="29"/>
      <c r="E75" s="29">
        <v>3286968.01</v>
      </c>
      <c r="F75" s="29">
        <v>3881485.91</v>
      </c>
      <c r="G75" s="29">
        <v>5549941.6300000008</v>
      </c>
      <c r="H75" s="200">
        <v>510198.63</v>
      </c>
      <c r="I75" s="29">
        <v>476880.24</v>
      </c>
      <c r="J75" s="29">
        <v>452564.87</v>
      </c>
      <c r="K75" s="29"/>
      <c r="L75" s="29"/>
      <c r="M75" s="29"/>
      <c r="N75" s="29"/>
      <c r="O75" s="29"/>
      <c r="P75" s="29"/>
      <c r="Q75" s="29"/>
      <c r="R75" s="29"/>
      <c r="S75" s="29"/>
      <c r="T75" s="132">
        <f t="shared" si="35"/>
        <v>1439643.74</v>
      </c>
      <c r="U75" s="89">
        <f t="shared" si="20"/>
        <v>35345.783333333333</v>
      </c>
      <c r="V75" s="29">
        <f t="shared" si="21"/>
        <v>0</v>
      </c>
      <c r="W75" s="29">
        <f t="shared" si="22"/>
        <v>273914.0008333333</v>
      </c>
      <c r="X75" s="29">
        <f t="shared" si="23"/>
        <v>323457.15916666668</v>
      </c>
      <c r="Y75" s="29">
        <f t="shared" si="33"/>
        <v>462495.13583333342</v>
      </c>
      <c r="Z75" s="139">
        <f t="shared" si="24"/>
        <v>479881.24666666664</v>
      </c>
      <c r="AA75" s="28">
        <f t="shared" si="25"/>
        <v>503754.43859095318</v>
      </c>
      <c r="AB75" s="29">
        <f t="shared" si="26"/>
        <v>0</v>
      </c>
      <c r="AC75" s="29">
        <f t="shared" si="27"/>
        <v>3672534.8038703473</v>
      </c>
      <c r="AD75" s="30">
        <f t="shared" si="28"/>
        <v>4195800.2528405497</v>
      </c>
      <c r="AE75" s="139">
        <f t="shared" si="36"/>
        <v>5618799.8877074923</v>
      </c>
      <c r="AF75" s="139">
        <f t="shared" si="37"/>
        <v>1439643.74</v>
      </c>
      <c r="AG75" s="187"/>
      <c r="AH75" s="188"/>
      <c r="AI75" s="188"/>
      <c r="AJ75" s="188"/>
      <c r="AK75" s="188"/>
      <c r="AL75" s="188"/>
      <c r="AM75" s="153"/>
      <c r="AN75" s="148"/>
      <c r="AO75" s="159"/>
      <c r="AP75" s="159"/>
      <c r="AQ75" s="159"/>
      <c r="AR75" s="159"/>
      <c r="AS75" s="159"/>
      <c r="AT75" s="159"/>
      <c r="AU75" s="159"/>
    </row>
    <row r="76" spans="1:47" ht="17.25" x14ac:dyDescent="0.4">
      <c r="A76" s="94" t="s">
        <v>250</v>
      </c>
      <c r="B76" s="96"/>
      <c r="C76" s="97">
        <f t="shared" ref="C76:F76" si="39">SUM(C77)</f>
        <v>5080255.03</v>
      </c>
      <c r="D76" s="98">
        <f t="shared" si="39"/>
        <v>0</v>
      </c>
      <c r="E76" s="98">
        <f t="shared" si="39"/>
        <v>0</v>
      </c>
      <c r="F76" s="98">
        <f t="shared" si="39"/>
        <v>0</v>
      </c>
      <c r="G76" s="98">
        <v>0</v>
      </c>
      <c r="H76" s="202">
        <f>SUM(H77:H77)</f>
        <v>0</v>
      </c>
      <c r="I76" s="98">
        <f>SUM(I77:I77)</f>
        <v>0</v>
      </c>
      <c r="J76" s="98">
        <f>SUM(J77:J77)</f>
        <v>0</v>
      </c>
      <c r="K76" s="98"/>
      <c r="L76" s="98"/>
      <c r="M76" s="98"/>
      <c r="N76" s="98"/>
      <c r="O76" s="98"/>
      <c r="P76" s="98"/>
      <c r="Q76" s="98"/>
      <c r="R76" s="98"/>
      <c r="S76" s="98"/>
      <c r="T76" s="132">
        <f t="shared" si="35"/>
        <v>0</v>
      </c>
      <c r="U76" s="97">
        <f t="shared" si="20"/>
        <v>423354.58583333337</v>
      </c>
      <c r="V76" s="98">
        <f t="shared" si="21"/>
        <v>0</v>
      </c>
      <c r="W76" s="98">
        <f t="shared" si="22"/>
        <v>0</v>
      </c>
      <c r="X76" s="98">
        <f t="shared" si="23"/>
        <v>0</v>
      </c>
      <c r="Y76" s="98">
        <f t="shared" si="33"/>
        <v>0</v>
      </c>
      <c r="Z76" s="139">
        <f t="shared" si="24"/>
        <v>0</v>
      </c>
      <c r="AA76" s="211">
        <f t="shared" si="25"/>
        <v>6033725.4291448155</v>
      </c>
      <c r="AB76" s="98">
        <f t="shared" si="26"/>
        <v>0</v>
      </c>
      <c r="AC76" s="98">
        <f t="shared" si="27"/>
        <v>0</v>
      </c>
      <c r="AD76" s="99">
        <f t="shared" si="28"/>
        <v>0</v>
      </c>
      <c r="AE76" s="139">
        <f t="shared" si="36"/>
        <v>0</v>
      </c>
      <c r="AF76" s="139">
        <f t="shared" si="37"/>
        <v>0</v>
      </c>
      <c r="AG76" s="187"/>
      <c r="AH76" s="188"/>
      <c r="AI76" s="188"/>
      <c r="AJ76" s="188"/>
      <c r="AK76" s="188"/>
      <c r="AL76" s="188"/>
      <c r="AM76" s="153"/>
      <c r="AN76" s="144"/>
      <c r="AP76" s="144"/>
      <c r="AQ76" s="144"/>
      <c r="AR76" s="144"/>
      <c r="AS76" s="144"/>
      <c r="AT76" s="144"/>
      <c r="AU76" s="144"/>
    </row>
    <row r="77" spans="1:47" s="100" customFormat="1" x14ac:dyDescent="0.25">
      <c r="A77" s="17" t="s">
        <v>57</v>
      </c>
      <c r="B77" s="27"/>
      <c r="C77" s="89">
        <v>5080255.03</v>
      </c>
      <c r="D77" s="29"/>
      <c r="E77" s="29"/>
      <c r="F77" s="29">
        <v>0</v>
      </c>
      <c r="G77" s="29">
        <v>0</v>
      </c>
      <c r="H77" s="200"/>
      <c r="I77" s="29"/>
      <c r="J77" s="29"/>
      <c r="K77" s="29"/>
      <c r="L77" s="29"/>
      <c r="M77" s="29"/>
      <c r="N77" s="29"/>
      <c r="O77" s="29"/>
      <c r="P77" s="29"/>
      <c r="Q77" s="29"/>
      <c r="R77" s="29"/>
      <c r="S77" s="29"/>
      <c r="T77" s="132">
        <f t="shared" si="35"/>
        <v>0</v>
      </c>
      <c r="U77" s="89">
        <f t="shared" si="20"/>
        <v>423354.58583333337</v>
      </c>
      <c r="V77" s="29">
        <f t="shared" si="21"/>
        <v>0</v>
      </c>
      <c r="W77" s="29">
        <f t="shared" si="22"/>
        <v>0</v>
      </c>
      <c r="X77" s="29">
        <f t="shared" si="23"/>
        <v>0</v>
      </c>
      <c r="Y77" s="29">
        <f t="shared" si="33"/>
        <v>0</v>
      </c>
      <c r="Z77" s="139">
        <f t="shared" si="24"/>
        <v>0</v>
      </c>
      <c r="AA77" s="28">
        <f t="shared" si="25"/>
        <v>6033725.4291448155</v>
      </c>
      <c r="AB77" s="29">
        <f t="shared" si="26"/>
        <v>0</v>
      </c>
      <c r="AC77" s="29">
        <f t="shared" si="27"/>
        <v>0</v>
      </c>
      <c r="AD77" s="30">
        <f t="shared" si="28"/>
        <v>0</v>
      </c>
      <c r="AE77" s="139">
        <f t="shared" si="36"/>
        <v>0</v>
      </c>
      <c r="AF77" s="139">
        <f t="shared" si="37"/>
        <v>0</v>
      </c>
      <c r="AG77" s="187"/>
      <c r="AH77" s="188"/>
      <c r="AI77" s="188"/>
      <c r="AJ77" s="188"/>
      <c r="AK77" s="188"/>
      <c r="AL77" s="188"/>
      <c r="AM77" s="153"/>
      <c r="AN77" s="148"/>
      <c r="AO77" s="148"/>
      <c r="AP77" s="148"/>
      <c r="AQ77" s="148"/>
      <c r="AR77" s="148"/>
      <c r="AS77" s="148"/>
      <c r="AT77" s="148"/>
      <c r="AU77" s="148"/>
    </row>
    <row r="78" spans="1:47" ht="17.25" x14ac:dyDescent="0.4">
      <c r="A78" s="94" t="s">
        <v>251</v>
      </c>
      <c r="B78" s="96"/>
      <c r="C78" s="97">
        <f t="shared" ref="C78:F78" si="40">SUM(C79)</f>
        <v>3752773.55</v>
      </c>
      <c r="D78" s="98">
        <f t="shared" si="40"/>
        <v>0</v>
      </c>
      <c r="E78" s="98">
        <f t="shared" si="40"/>
        <v>0</v>
      </c>
      <c r="F78" s="98">
        <f t="shared" si="40"/>
        <v>0</v>
      </c>
      <c r="G78" s="98">
        <v>5192798.7699999996</v>
      </c>
      <c r="H78" s="202">
        <f>SUM(H79:H79)</f>
        <v>359746.41999999993</v>
      </c>
      <c r="I78" s="98">
        <f>SUM(I79:I79)</f>
        <v>360691.74</v>
      </c>
      <c r="J78" s="98">
        <f>SUM(J79:J79)</f>
        <v>360691.74</v>
      </c>
      <c r="K78" s="98"/>
      <c r="L78" s="98"/>
      <c r="M78" s="98"/>
      <c r="N78" s="98"/>
      <c r="O78" s="98"/>
      <c r="P78" s="98"/>
      <c r="Q78" s="98"/>
      <c r="R78" s="98"/>
      <c r="S78" s="98"/>
      <c r="T78" s="136">
        <f t="shared" si="35"/>
        <v>1081129.8999999999</v>
      </c>
      <c r="U78" s="97">
        <f t="shared" si="20"/>
        <v>312731.12916666665</v>
      </c>
      <c r="V78" s="98">
        <f t="shared" si="21"/>
        <v>0</v>
      </c>
      <c r="W78" s="98">
        <f t="shared" si="22"/>
        <v>0</v>
      </c>
      <c r="X78" s="98">
        <f t="shared" si="23"/>
        <v>0</v>
      </c>
      <c r="Y78" s="98">
        <f t="shared" si="33"/>
        <v>432733.23083333328</v>
      </c>
      <c r="Z78" s="140">
        <f t="shared" si="24"/>
        <v>360376.6333333333</v>
      </c>
      <c r="AA78" s="211">
        <f t="shared" si="25"/>
        <v>4457100.0992556596</v>
      </c>
      <c r="AB78" s="98">
        <f t="shared" si="26"/>
        <v>0</v>
      </c>
      <c r="AC78" s="98">
        <f t="shared" si="27"/>
        <v>0</v>
      </c>
      <c r="AD78" s="99">
        <f t="shared" si="28"/>
        <v>0</v>
      </c>
      <c r="AE78" s="140">
        <f t="shared" si="36"/>
        <v>5257225.9477553451</v>
      </c>
      <c r="AF78" s="140">
        <f t="shared" si="37"/>
        <v>1081129.8999999999</v>
      </c>
      <c r="AG78" s="187"/>
      <c r="AH78" s="188"/>
      <c r="AI78" s="188"/>
      <c r="AJ78" s="188"/>
      <c r="AK78" s="188"/>
      <c r="AL78" s="188"/>
      <c r="AM78" s="153"/>
      <c r="AN78" s="144"/>
      <c r="AP78" s="144"/>
      <c r="AQ78" s="144"/>
      <c r="AR78" s="144"/>
      <c r="AS78" s="144"/>
      <c r="AT78" s="144"/>
      <c r="AU78" s="144"/>
    </row>
    <row r="79" spans="1:47" s="100" customFormat="1" x14ac:dyDescent="0.25">
      <c r="A79" s="17" t="s">
        <v>266</v>
      </c>
      <c r="B79" s="27"/>
      <c r="C79" s="89">
        <v>3752773.55</v>
      </c>
      <c r="D79" s="29"/>
      <c r="E79" s="29"/>
      <c r="F79" s="29">
        <v>0</v>
      </c>
      <c r="G79" s="29">
        <v>5192798.7699999996</v>
      </c>
      <c r="H79" s="200">
        <f>1081129.9-721383.48</f>
        <v>359746.41999999993</v>
      </c>
      <c r="I79" s="29">
        <v>360691.74</v>
      </c>
      <c r="J79" s="29">
        <v>360691.74</v>
      </c>
      <c r="K79" s="29"/>
      <c r="L79" s="29"/>
      <c r="M79" s="29"/>
      <c r="N79" s="29"/>
      <c r="O79" s="29"/>
      <c r="P79" s="29"/>
      <c r="Q79" s="29"/>
      <c r="R79" s="29"/>
      <c r="S79" s="29"/>
      <c r="T79" s="132">
        <f t="shared" si="35"/>
        <v>1081129.8999999999</v>
      </c>
      <c r="U79" s="89">
        <f t="shared" si="20"/>
        <v>312731.12916666665</v>
      </c>
      <c r="V79" s="29">
        <f t="shared" si="21"/>
        <v>0</v>
      </c>
      <c r="W79" s="29">
        <f t="shared" si="22"/>
        <v>0</v>
      </c>
      <c r="X79" s="29">
        <f t="shared" si="23"/>
        <v>0</v>
      </c>
      <c r="Y79" s="29">
        <f t="shared" si="33"/>
        <v>432733.23083333328</v>
      </c>
      <c r="Z79" s="139">
        <f t="shared" si="24"/>
        <v>360376.6333333333</v>
      </c>
      <c r="AA79" s="28">
        <f t="shared" si="25"/>
        <v>4457100.0992556596</v>
      </c>
      <c r="AB79" s="29">
        <f t="shared" si="26"/>
        <v>0</v>
      </c>
      <c r="AC79" s="29">
        <f t="shared" si="27"/>
        <v>0</v>
      </c>
      <c r="AD79" s="30">
        <f t="shared" si="28"/>
        <v>0</v>
      </c>
      <c r="AE79" s="139">
        <f t="shared" si="36"/>
        <v>5257225.9477553451</v>
      </c>
      <c r="AF79" s="139">
        <f t="shared" si="37"/>
        <v>1081129.8999999999</v>
      </c>
      <c r="AG79" s="187"/>
      <c r="AH79" s="188"/>
      <c r="AI79" s="188"/>
      <c r="AJ79" s="188"/>
      <c r="AK79" s="188"/>
      <c r="AL79" s="188"/>
      <c r="AM79" s="153"/>
      <c r="AN79" s="148"/>
      <c r="AO79" s="148"/>
      <c r="AP79" s="148"/>
      <c r="AQ79" s="148"/>
      <c r="AR79" s="148"/>
      <c r="AS79" s="148"/>
      <c r="AT79" s="148"/>
      <c r="AU79" s="148"/>
    </row>
    <row r="80" spans="1:47" ht="17.25" x14ac:dyDescent="0.4">
      <c r="A80" s="94" t="s">
        <v>252</v>
      </c>
      <c r="B80" s="96"/>
      <c r="C80" s="97">
        <f t="shared" ref="C80:E80" si="41">SUM(C81)</f>
        <v>346276384.89999998</v>
      </c>
      <c r="D80" s="98">
        <f t="shared" si="41"/>
        <v>178768483.81999999</v>
      </c>
      <c r="E80" s="98">
        <f t="shared" si="41"/>
        <v>266975293.37</v>
      </c>
      <c r="F80" s="98">
        <v>349711059.56999999</v>
      </c>
      <c r="G80" s="98">
        <v>352770330.45999998</v>
      </c>
      <c r="H80" s="202">
        <f>SUM(H81:H81)</f>
        <v>0</v>
      </c>
      <c r="I80" s="98">
        <f>SUM(I81:I81)</f>
        <v>0</v>
      </c>
      <c r="J80" s="98">
        <f>SUM(J81:J81)</f>
        <v>0</v>
      </c>
      <c r="K80" s="98"/>
      <c r="L80" s="98"/>
      <c r="M80" s="98"/>
      <c r="N80" s="98"/>
      <c r="O80" s="98"/>
      <c r="P80" s="98"/>
      <c r="Q80" s="98"/>
      <c r="R80" s="98"/>
      <c r="S80" s="98"/>
      <c r="T80" s="136">
        <f t="shared" si="35"/>
        <v>0</v>
      </c>
      <c r="U80" s="97">
        <f t="shared" si="20"/>
        <v>28856365.408333331</v>
      </c>
      <c r="V80" s="98">
        <f t="shared" si="21"/>
        <v>14897373.651666665</v>
      </c>
      <c r="W80" s="98">
        <f t="shared" si="22"/>
        <v>22247941.114166666</v>
      </c>
      <c r="X80" s="98">
        <f t="shared" si="23"/>
        <v>29142588.297499999</v>
      </c>
      <c r="Y80" s="98">
        <f t="shared" si="33"/>
        <v>29397527.53833333</v>
      </c>
      <c r="Z80" s="140">
        <f t="shared" si="24"/>
        <v>0</v>
      </c>
      <c r="AA80" s="211">
        <f t="shared" si="25"/>
        <v>411266091.31736201</v>
      </c>
      <c r="AB80" s="98">
        <f t="shared" si="26"/>
        <v>203994372.88952619</v>
      </c>
      <c r="AC80" s="98">
        <f t="shared" si="27"/>
        <v>298291937.64341545</v>
      </c>
      <c r="AD80" s="99">
        <f t="shared" si="28"/>
        <v>378029905.60513014</v>
      </c>
      <c r="AE80" s="140">
        <f t="shared" si="36"/>
        <v>357147160.33422184</v>
      </c>
      <c r="AF80" s="140">
        <f t="shared" si="37"/>
        <v>0</v>
      </c>
      <c r="AM80" s="150"/>
      <c r="AN80" s="144"/>
      <c r="AP80" s="144"/>
      <c r="AQ80" s="144"/>
      <c r="AR80" s="144"/>
      <c r="AS80" s="144"/>
      <c r="AT80" s="144"/>
      <c r="AU80" s="144"/>
    </row>
    <row r="81" spans="1:47" s="100" customFormat="1" x14ac:dyDescent="0.25">
      <c r="A81" s="17" t="s">
        <v>58</v>
      </c>
      <c r="B81" s="27"/>
      <c r="C81" s="89">
        <v>346276384.89999998</v>
      </c>
      <c r="D81" s="29">
        <v>178768483.81999999</v>
      </c>
      <c r="E81" s="29">
        <v>266975293.37</v>
      </c>
      <c r="F81" s="29">
        <v>349711059.56999999</v>
      </c>
      <c r="G81" s="29">
        <v>352770330.45999998</v>
      </c>
      <c r="H81" s="200"/>
      <c r="I81" s="29"/>
      <c r="J81" s="29"/>
      <c r="K81" s="29"/>
      <c r="L81" s="29"/>
      <c r="M81" s="29"/>
      <c r="N81" s="29"/>
      <c r="O81" s="29"/>
      <c r="P81" s="29"/>
      <c r="Q81" s="29"/>
      <c r="R81" s="29"/>
      <c r="S81" s="29"/>
      <c r="T81" s="132">
        <f t="shared" si="35"/>
        <v>0</v>
      </c>
      <c r="U81" s="89">
        <f t="shared" si="20"/>
        <v>28856365.408333331</v>
      </c>
      <c r="V81" s="29">
        <f t="shared" si="21"/>
        <v>14897373.651666665</v>
      </c>
      <c r="W81" s="29">
        <f t="shared" si="22"/>
        <v>22247941.114166666</v>
      </c>
      <c r="X81" s="29">
        <f t="shared" si="23"/>
        <v>29142588.297499999</v>
      </c>
      <c r="Y81" s="29">
        <f t="shared" si="33"/>
        <v>29397527.53833333</v>
      </c>
      <c r="Z81" s="139">
        <f t="shared" si="24"/>
        <v>0</v>
      </c>
      <c r="AA81" s="28">
        <f t="shared" si="25"/>
        <v>411266091.31736201</v>
      </c>
      <c r="AB81" s="29">
        <f t="shared" si="26"/>
        <v>203994372.88952619</v>
      </c>
      <c r="AC81" s="29">
        <f t="shared" si="27"/>
        <v>298291937.64341545</v>
      </c>
      <c r="AD81" s="30">
        <f t="shared" si="28"/>
        <v>378029905.60513014</v>
      </c>
      <c r="AE81" s="139">
        <f t="shared" si="36"/>
        <v>357147160.33422184</v>
      </c>
      <c r="AF81" s="139">
        <f t="shared" si="37"/>
        <v>0</v>
      </c>
      <c r="AG81" s="187"/>
      <c r="AH81" s="188"/>
      <c r="AI81" s="188"/>
      <c r="AJ81" s="188"/>
      <c r="AK81" s="188"/>
      <c r="AL81" s="188"/>
      <c r="AM81" s="153"/>
      <c r="AN81" s="144"/>
      <c r="AO81" s="148"/>
      <c r="AP81" s="148"/>
      <c r="AQ81" s="148"/>
      <c r="AR81" s="148"/>
      <c r="AS81" s="148"/>
      <c r="AT81" s="148"/>
      <c r="AU81" s="148"/>
    </row>
    <row r="82" spans="1:47" x14ac:dyDescent="0.25">
      <c r="B82" s="27"/>
      <c r="C82" s="89"/>
      <c r="D82" s="29"/>
      <c r="E82" s="29"/>
      <c r="F82" s="29"/>
      <c r="G82" s="29">
        <v>0</v>
      </c>
      <c r="H82" s="200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132">
        <f t="shared" si="35"/>
        <v>0</v>
      </c>
      <c r="U82" s="89"/>
      <c r="V82" s="29"/>
      <c r="W82" s="29"/>
      <c r="X82" s="29"/>
      <c r="Y82" s="29"/>
      <c r="Z82" s="139"/>
      <c r="AA82" s="28"/>
      <c r="AB82" s="29"/>
      <c r="AC82" s="29"/>
      <c r="AD82" s="30"/>
      <c r="AE82" s="139">
        <f t="shared" si="36"/>
        <v>0</v>
      </c>
      <c r="AF82" s="139">
        <f t="shared" si="37"/>
        <v>0</v>
      </c>
      <c r="AG82" s="187"/>
      <c r="AH82" s="188"/>
      <c r="AI82" s="188"/>
      <c r="AJ82" s="188"/>
      <c r="AK82" s="188"/>
      <c r="AL82" s="188"/>
      <c r="AM82" s="153"/>
      <c r="AN82" s="144"/>
      <c r="AP82" s="144"/>
      <c r="AQ82" s="144"/>
      <c r="AR82" s="144"/>
      <c r="AS82" s="144"/>
      <c r="AT82" s="144"/>
      <c r="AU82" s="144"/>
    </row>
    <row r="83" spans="1:47" x14ac:dyDescent="0.25">
      <c r="A83" s="20" t="s">
        <v>59</v>
      </c>
      <c r="B83" s="31"/>
      <c r="C83" s="161">
        <f>SUM(C39:C81)-C39-C46-C55-C65-C74-C76-C78-C80</f>
        <v>1184996739.9700007</v>
      </c>
      <c r="D83" s="162">
        <f t="shared" ref="D83:F83" si="42">SUM(D39:D81)-D39-D46-D55-D65-D74-D76-D78-D80</f>
        <v>1127633894.8800004</v>
      </c>
      <c r="E83" s="162">
        <f t="shared" si="42"/>
        <v>1245635038.9699998</v>
      </c>
      <c r="F83" s="162">
        <f t="shared" si="42"/>
        <v>1416607309.0800006</v>
      </c>
      <c r="G83" s="162">
        <v>1525927207.7800002</v>
      </c>
      <c r="H83" s="203">
        <f t="shared" ref="H83:I83" si="43">+H79+H74+H65+H55+H46+H39</f>
        <v>79890723.620000005</v>
      </c>
      <c r="I83" s="162">
        <f t="shared" si="43"/>
        <v>100780495.80000001</v>
      </c>
      <c r="J83" s="162">
        <f>+J79+J74+J65+J55+J46+J39</f>
        <v>99451475.669999987</v>
      </c>
      <c r="K83" s="162"/>
      <c r="L83" s="162"/>
      <c r="M83" s="162"/>
      <c r="N83" s="162"/>
      <c r="O83" s="162"/>
      <c r="P83" s="162"/>
      <c r="Q83" s="162"/>
      <c r="R83" s="162"/>
      <c r="S83" s="162"/>
      <c r="T83" s="164">
        <f>+T79+T74+T65+T55+T46+T39</f>
        <v>280122695.09000003</v>
      </c>
      <c r="U83" s="161">
        <f>+C83/12</f>
        <v>98749728.33083339</v>
      </c>
      <c r="V83" s="162">
        <f>+D83/12</f>
        <v>93969491.240000024</v>
      </c>
      <c r="W83" s="162">
        <f>+E83/12</f>
        <v>103802919.91416664</v>
      </c>
      <c r="X83" s="162">
        <f>F83/12</f>
        <v>118050609.09000005</v>
      </c>
      <c r="Y83" s="162">
        <f>G83/12</f>
        <v>127160600.64833336</v>
      </c>
      <c r="Z83" s="165">
        <f>T83/$Z$5</f>
        <v>93374231.696666673</v>
      </c>
      <c r="AA83" s="213">
        <f>$AA$6*C83</f>
        <v>1407398825.6866508</v>
      </c>
      <c r="AB83" s="162">
        <f>$AB$6*D83</f>
        <v>1286753483.1622515</v>
      </c>
      <c r="AC83" s="162">
        <f>$AC$6*E83</f>
        <v>1391750092.9793718</v>
      </c>
      <c r="AD83" s="163">
        <f>$AD$6*$F83</f>
        <v>1531321108.3158712</v>
      </c>
      <c r="AE83" s="165">
        <f t="shared" si="36"/>
        <v>1544859422.9132588</v>
      </c>
      <c r="AF83" s="165">
        <f t="shared" si="37"/>
        <v>280122695.09000003</v>
      </c>
      <c r="AG83" s="193"/>
      <c r="AH83" s="193"/>
      <c r="AI83" s="193"/>
      <c r="AJ83" s="193"/>
      <c r="AK83" s="193"/>
      <c r="AL83" s="193"/>
      <c r="AM83" s="186"/>
      <c r="AN83" s="144"/>
      <c r="AP83" s="144"/>
      <c r="AQ83" s="144"/>
      <c r="AR83" s="144"/>
      <c r="AS83" s="144"/>
      <c r="AT83" s="144"/>
      <c r="AU83" s="144"/>
    </row>
    <row r="84" spans="1:47" x14ac:dyDescent="0.25">
      <c r="B84" s="27"/>
      <c r="C84" s="89"/>
      <c r="D84" s="29"/>
      <c r="E84" s="29"/>
      <c r="F84" s="29"/>
      <c r="G84" s="29">
        <v>0</v>
      </c>
      <c r="H84" s="200"/>
      <c r="I84" s="29"/>
      <c r="J84" s="29"/>
      <c r="K84" s="29"/>
      <c r="L84" s="29"/>
      <c r="M84" s="29"/>
      <c r="N84" s="29"/>
      <c r="O84" s="29"/>
      <c r="P84" s="29"/>
      <c r="Q84" s="29"/>
      <c r="R84" s="29"/>
      <c r="S84" s="29"/>
      <c r="T84" s="132">
        <f t="shared" si="35"/>
        <v>0</v>
      </c>
      <c r="U84" s="89"/>
      <c r="V84" s="29"/>
      <c r="W84" s="29"/>
      <c r="X84" s="29"/>
      <c r="Y84" s="29"/>
      <c r="Z84" s="139"/>
      <c r="AA84" s="28"/>
      <c r="AB84" s="29"/>
      <c r="AC84" s="29"/>
      <c r="AD84" s="30">
        <f>$AD$6*$F84</f>
        <v>0</v>
      </c>
      <c r="AE84" s="139"/>
      <c r="AF84" s="139">
        <f t="shared" si="37"/>
        <v>0</v>
      </c>
      <c r="AG84" s="147"/>
      <c r="AM84" s="149"/>
      <c r="AN84" s="160"/>
      <c r="AP84" s="144"/>
      <c r="AQ84" s="144"/>
      <c r="AR84" s="144"/>
      <c r="AS84" s="144"/>
      <c r="AT84" s="144"/>
      <c r="AU84" s="144"/>
    </row>
    <row r="85" spans="1:47" ht="15.75" thickBot="1" x14ac:dyDescent="0.3">
      <c r="A85" s="177" t="s">
        <v>234</v>
      </c>
      <c r="B85" s="178"/>
      <c r="C85" s="166">
        <f>+C35-C83</f>
        <v>40070393.929999113</v>
      </c>
      <c r="D85" s="167">
        <f>+D35-D83</f>
        <v>55151398.099999666</v>
      </c>
      <c r="E85" s="167">
        <f>+E35-E83</f>
        <v>-20203528.569999933</v>
      </c>
      <c r="F85" s="167">
        <f t="shared" ref="F85" si="44">+F35-F83</f>
        <v>116979580.29999948</v>
      </c>
      <c r="G85" s="167">
        <v>96023888.079999685</v>
      </c>
      <c r="H85" s="204">
        <f>+H35-H83</f>
        <v>71520669.389999986</v>
      </c>
      <c r="I85" s="167">
        <f>+I35-I83</f>
        <v>58712590.850000024</v>
      </c>
      <c r="J85" s="167">
        <f>+J35-J83</f>
        <v>20531533.5</v>
      </c>
      <c r="K85" s="167"/>
      <c r="L85" s="167"/>
      <c r="M85" s="167"/>
      <c r="N85" s="167"/>
      <c r="O85" s="167"/>
      <c r="P85" s="167"/>
      <c r="Q85" s="167"/>
      <c r="R85" s="167"/>
      <c r="S85" s="167"/>
      <c r="T85" s="179">
        <f>+T35-T83</f>
        <v>150764793.74000001</v>
      </c>
      <c r="U85" s="166">
        <f>+C85/12</f>
        <v>3339199.4941665926</v>
      </c>
      <c r="V85" s="167">
        <f>+D85/12</f>
        <v>4595949.8416666389</v>
      </c>
      <c r="W85" s="167">
        <f>+E85/12</f>
        <v>-1683627.3808333278</v>
      </c>
      <c r="X85" s="167">
        <f>F85/12</f>
        <v>9748298.3583332896</v>
      </c>
      <c r="Y85" s="167">
        <f>G85/12</f>
        <v>8001990.6733333068</v>
      </c>
      <c r="Z85" s="194">
        <f>T85/$Z$5</f>
        <v>50254931.24666667</v>
      </c>
      <c r="AA85" s="214">
        <f>$AA$6*C85</f>
        <v>47590869.628307953</v>
      </c>
      <c r="AB85" s="167">
        <f>$AB$6*D85</f>
        <v>62933771.26092381</v>
      </c>
      <c r="AC85" s="167">
        <f>$AC$6*E85</f>
        <v>-22573435.947225317</v>
      </c>
      <c r="AD85" s="167">
        <f>$AD$6*$F85</f>
        <v>126452333.97225425</v>
      </c>
      <c r="AE85" s="194">
        <f>$AE$6*G85</f>
        <v>97215258.741584092</v>
      </c>
      <c r="AF85" s="194">
        <f t="shared" si="37"/>
        <v>150764793.74000001</v>
      </c>
      <c r="AG85" s="147"/>
      <c r="AM85" s="149"/>
      <c r="AN85" s="144"/>
      <c r="AP85" s="144"/>
      <c r="AQ85" s="144"/>
      <c r="AR85" s="144"/>
      <c r="AS85" s="144"/>
      <c r="AT85" s="144"/>
      <c r="AU85" s="144"/>
    </row>
    <row r="86" spans="1:47" s="121" customFormat="1" ht="15.75" thickBot="1" x14ac:dyDescent="0.3">
      <c r="A86" s="175"/>
      <c r="B86" s="176"/>
      <c r="C86" s="90"/>
      <c r="D86" s="25"/>
      <c r="E86" s="25"/>
      <c r="F86" s="25"/>
      <c r="G86" s="25"/>
      <c r="H86" s="205"/>
      <c r="I86" s="25"/>
      <c r="J86" s="25"/>
      <c r="K86" s="25"/>
      <c r="L86" s="25"/>
      <c r="M86" s="25"/>
      <c r="N86" s="25"/>
      <c r="O86" s="25"/>
      <c r="P86" s="25"/>
      <c r="Q86" s="25"/>
      <c r="R86" s="25"/>
      <c r="S86" s="25"/>
      <c r="T86" s="137"/>
      <c r="U86" s="225" t="s">
        <v>235</v>
      </c>
      <c r="V86" s="226"/>
      <c r="W86" s="226"/>
      <c r="X86" s="226"/>
      <c r="Y86" s="226"/>
      <c r="Z86" s="227"/>
      <c r="AA86" s="233" t="s">
        <v>236</v>
      </c>
      <c r="AB86" s="233"/>
      <c r="AC86" s="233"/>
      <c r="AD86" s="234"/>
      <c r="AE86" s="141"/>
      <c r="AF86" s="141"/>
      <c r="AG86" s="147"/>
      <c r="AH86" s="146"/>
      <c r="AI86" s="146"/>
      <c r="AJ86" s="146"/>
      <c r="AK86" s="146"/>
      <c r="AL86" s="146"/>
      <c r="AM86" s="149"/>
      <c r="AN86" s="144"/>
      <c r="AO86" s="160"/>
      <c r="AP86" s="160"/>
      <c r="AQ86" s="160"/>
      <c r="AR86" s="160"/>
      <c r="AS86" s="160"/>
      <c r="AT86" s="160"/>
      <c r="AU86" s="160"/>
    </row>
    <row r="87" spans="1:47" x14ac:dyDescent="0.25">
      <c r="AG87" s="147"/>
      <c r="AM87" s="149"/>
      <c r="AN87" s="144"/>
      <c r="AP87" s="144"/>
      <c r="AQ87" s="144"/>
      <c r="AR87" s="144"/>
      <c r="AS87" s="144"/>
      <c r="AT87" s="144"/>
      <c r="AU87" s="144"/>
    </row>
    <row r="88" spans="1:47" x14ac:dyDescent="0.25">
      <c r="AG88" s="187"/>
      <c r="AH88" s="188"/>
      <c r="AI88" s="188"/>
      <c r="AJ88" s="188"/>
      <c r="AK88" s="188"/>
      <c r="AL88" s="188"/>
      <c r="AM88" s="153"/>
      <c r="AP88" s="144"/>
      <c r="AQ88" s="144"/>
      <c r="AR88" s="144"/>
      <c r="AS88" s="144"/>
      <c r="AT88" s="144"/>
      <c r="AU88" s="144"/>
    </row>
    <row r="89" spans="1:47" x14ac:dyDescent="0.25">
      <c r="AG89" s="147"/>
      <c r="AM89" s="149"/>
      <c r="AP89" s="144"/>
      <c r="AQ89" s="144"/>
      <c r="AR89" s="144"/>
      <c r="AS89" s="144"/>
      <c r="AT89" s="144"/>
      <c r="AU89" s="144"/>
    </row>
    <row r="90" spans="1:47" x14ac:dyDescent="0.25">
      <c r="AG90" s="147"/>
      <c r="AM90" s="149"/>
      <c r="AP90" s="144"/>
      <c r="AQ90" s="144"/>
      <c r="AR90" s="144"/>
      <c r="AS90" s="144"/>
      <c r="AT90" s="144"/>
      <c r="AU90" s="144"/>
    </row>
    <row r="91" spans="1:47" x14ac:dyDescent="0.25">
      <c r="AG91" s="147"/>
      <c r="AM91" s="149"/>
      <c r="AP91" s="144"/>
      <c r="AQ91" s="144"/>
      <c r="AR91" s="144"/>
      <c r="AS91" s="144"/>
      <c r="AT91" s="144"/>
      <c r="AU91" s="144"/>
    </row>
    <row r="92" spans="1:47" x14ac:dyDescent="0.25">
      <c r="AG92" s="147"/>
      <c r="AM92" s="149"/>
      <c r="AP92" s="144"/>
      <c r="AQ92" s="144"/>
      <c r="AR92" s="144"/>
      <c r="AS92" s="144"/>
      <c r="AT92" s="144"/>
      <c r="AU92" s="144"/>
    </row>
    <row r="93" spans="1:47" x14ac:dyDescent="0.25">
      <c r="AG93" s="147"/>
      <c r="AM93" s="149"/>
      <c r="AP93" s="144"/>
      <c r="AQ93" s="144"/>
      <c r="AR93" s="144"/>
      <c r="AS93" s="144"/>
      <c r="AT93" s="144"/>
      <c r="AU93" s="144"/>
    </row>
    <row r="94" spans="1:47" x14ac:dyDescent="0.25">
      <c r="AG94" s="147"/>
      <c r="AM94" s="149"/>
      <c r="AP94" s="144"/>
      <c r="AQ94" s="144"/>
      <c r="AR94" s="144"/>
      <c r="AS94" s="144"/>
      <c r="AT94" s="144"/>
      <c r="AU94" s="144"/>
    </row>
    <row r="95" spans="1:47" x14ac:dyDescent="0.25">
      <c r="AG95" s="147"/>
      <c r="AM95" s="149"/>
      <c r="AP95" s="144"/>
      <c r="AQ95" s="144"/>
      <c r="AR95" s="144"/>
      <c r="AS95" s="144"/>
      <c r="AT95" s="144"/>
      <c r="AU95" s="144"/>
    </row>
    <row r="96" spans="1:47" x14ac:dyDescent="0.25">
      <c r="AH96" s="147"/>
      <c r="AM96" s="149"/>
      <c r="AP96" s="144"/>
      <c r="AQ96" s="144"/>
      <c r="AR96" s="144"/>
      <c r="AS96" s="144"/>
      <c r="AT96" s="144"/>
      <c r="AU96" s="144"/>
    </row>
    <row r="97" spans="34:47" x14ac:dyDescent="0.25">
      <c r="AH97" s="147"/>
      <c r="AM97" s="149"/>
      <c r="AP97" s="144"/>
      <c r="AQ97" s="144"/>
      <c r="AR97" s="144"/>
      <c r="AS97" s="144"/>
      <c r="AT97" s="144"/>
      <c r="AU97" s="144"/>
    </row>
    <row r="98" spans="34:47" x14ac:dyDescent="0.25">
      <c r="AH98" s="147"/>
      <c r="AM98" s="149"/>
      <c r="AP98" s="144"/>
      <c r="AQ98" s="144"/>
      <c r="AR98" s="144"/>
      <c r="AS98" s="144"/>
      <c r="AT98" s="144"/>
      <c r="AU98" s="144"/>
    </row>
    <row r="99" spans="34:47" x14ac:dyDescent="0.25">
      <c r="AH99" s="147"/>
      <c r="AM99" s="149"/>
      <c r="AP99" s="144"/>
      <c r="AQ99" s="144"/>
      <c r="AR99" s="144"/>
      <c r="AS99" s="144"/>
      <c r="AT99" s="144"/>
      <c r="AU99" s="144"/>
    </row>
    <row r="100" spans="34:47" x14ac:dyDescent="0.25">
      <c r="AH100" s="147"/>
      <c r="AM100" s="149"/>
      <c r="AP100" s="144"/>
      <c r="AQ100" s="144"/>
      <c r="AR100" s="144"/>
      <c r="AS100" s="144"/>
      <c r="AT100" s="144"/>
      <c r="AU100" s="144"/>
    </row>
    <row r="101" spans="34:47" x14ac:dyDescent="0.25">
      <c r="AH101" s="147"/>
      <c r="AM101" s="149"/>
      <c r="AP101" s="144"/>
      <c r="AQ101" s="144"/>
      <c r="AR101" s="144"/>
      <c r="AS101" s="144"/>
      <c r="AT101" s="144"/>
      <c r="AU101" s="144"/>
    </row>
    <row r="102" spans="34:47" x14ac:dyDescent="0.25">
      <c r="AH102" s="147"/>
      <c r="AM102" s="149"/>
      <c r="AP102" s="144"/>
      <c r="AQ102" s="144"/>
      <c r="AR102" s="144"/>
      <c r="AS102" s="144"/>
      <c r="AT102" s="144"/>
      <c r="AU102" s="144"/>
    </row>
    <row r="103" spans="34:47" x14ac:dyDescent="0.25">
      <c r="AH103" s="147"/>
      <c r="AM103" s="149"/>
      <c r="AP103" s="144"/>
      <c r="AQ103" s="144"/>
      <c r="AR103" s="144"/>
      <c r="AS103" s="144"/>
      <c r="AT103" s="144"/>
      <c r="AU103" s="144"/>
    </row>
    <row r="104" spans="34:47" x14ac:dyDescent="0.25">
      <c r="AH104" s="147"/>
      <c r="AM104" s="149"/>
      <c r="AP104" s="144"/>
      <c r="AQ104" s="144"/>
      <c r="AR104" s="144"/>
      <c r="AS104" s="144"/>
      <c r="AT104" s="144"/>
      <c r="AU104" s="144"/>
    </row>
    <row r="105" spans="34:47" x14ac:dyDescent="0.25">
      <c r="AH105" s="147"/>
      <c r="AM105" s="149"/>
      <c r="AP105" s="144"/>
      <c r="AQ105" s="144"/>
      <c r="AR105" s="144"/>
      <c r="AS105" s="144"/>
      <c r="AT105" s="144"/>
      <c r="AU105" s="144"/>
    </row>
    <row r="106" spans="34:47" x14ac:dyDescent="0.25">
      <c r="AH106" s="147"/>
      <c r="AM106" s="149"/>
      <c r="AP106" s="144"/>
      <c r="AQ106" s="144"/>
      <c r="AR106" s="144"/>
      <c r="AS106" s="144"/>
      <c r="AT106" s="144"/>
      <c r="AU106" s="144"/>
    </row>
    <row r="107" spans="34:47" x14ac:dyDescent="0.25">
      <c r="AH107" s="147"/>
      <c r="AM107" s="149"/>
      <c r="AP107" s="144"/>
      <c r="AQ107" s="144"/>
      <c r="AR107" s="144"/>
      <c r="AS107" s="144"/>
      <c r="AT107" s="144"/>
      <c r="AU107" s="144"/>
    </row>
    <row r="108" spans="34:47" x14ac:dyDescent="0.25">
      <c r="AH108" s="147"/>
      <c r="AM108" s="149"/>
      <c r="AP108" s="144"/>
      <c r="AQ108" s="144"/>
      <c r="AR108" s="144"/>
      <c r="AS108" s="144"/>
      <c r="AT108" s="144"/>
      <c r="AU108" s="144"/>
    </row>
    <row r="109" spans="34:47" x14ac:dyDescent="0.25">
      <c r="AH109" s="147"/>
      <c r="AM109" s="184"/>
      <c r="AP109" s="144"/>
      <c r="AQ109" s="144"/>
      <c r="AR109" s="144"/>
      <c r="AS109" s="144"/>
      <c r="AT109" s="144"/>
      <c r="AU109" s="144"/>
    </row>
    <row r="110" spans="34:47" x14ac:dyDescent="0.25">
      <c r="AH110" s="147"/>
      <c r="AM110" s="184"/>
      <c r="AP110" s="144"/>
      <c r="AQ110" s="144"/>
      <c r="AR110" s="144"/>
      <c r="AS110" s="144"/>
      <c r="AT110" s="144"/>
      <c r="AU110" s="144"/>
    </row>
    <row r="111" spans="34:47" x14ac:dyDescent="0.25">
      <c r="AH111" s="147"/>
      <c r="AM111" s="184"/>
      <c r="AP111" s="144"/>
      <c r="AQ111" s="144"/>
      <c r="AR111" s="144"/>
      <c r="AS111" s="144"/>
      <c r="AT111" s="144"/>
      <c r="AU111" s="144"/>
    </row>
    <row r="112" spans="34:47" x14ac:dyDescent="0.25">
      <c r="AH112" s="147"/>
      <c r="AM112" s="184"/>
      <c r="AP112" s="144"/>
      <c r="AQ112" s="144"/>
      <c r="AR112" s="144"/>
      <c r="AS112" s="144"/>
      <c r="AT112" s="144"/>
      <c r="AU112" s="144"/>
    </row>
    <row r="113" spans="34:47" x14ac:dyDescent="0.25">
      <c r="AH113" s="147"/>
      <c r="AM113" s="184"/>
      <c r="AP113" s="144"/>
      <c r="AQ113" s="144"/>
      <c r="AR113" s="144"/>
      <c r="AS113" s="144"/>
      <c r="AT113" s="144"/>
      <c r="AU113" s="144"/>
    </row>
    <row r="114" spans="34:47" x14ac:dyDescent="0.25">
      <c r="AH114" s="147"/>
      <c r="AM114" s="184"/>
      <c r="AP114" s="144"/>
      <c r="AQ114" s="144"/>
      <c r="AR114" s="144"/>
      <c r="AS114" s="144"/>
      <c r="AT114" s="144"/>
      <c r="AU114" s="144"/>
    </row>
    <row r="115" spans="34:47" x14ac:dyDescent="0.25">
      <c r="AH115" s="147"/>
      <c r="AM115" s="184"/>
      <c r="AP115" s="144"/>
      <c r="AQ115" s="144"/>
      <c r="AR115" s="144"/>
      <c r="AS115" s="144"/>
      <c r="AT115" s="144"/>
      <c r="AU115" s="144"/>
    </row>
    <row r="116" spans="34:47" x14ac:dyDescent="0.25">
      <c r="AH116" s="147"/>
      <c r="AM116" s="184"/>
      <c r="AP116" s="144"/>
      <c r="AQ116" s="144"/>
      <c r="AR116" s="144"/>
      <c r="AS116" s="144"/>
      <c r="AT116" s="144"/>
      <c r="AU116" s="144"/>
    </row>
    <row r="117" spans="34:47" x14ac:dyDescent="0.25">
      <c r="AH117" s="147"/>
      <c r="AM117" s="184"/>
      <c r="AP117" s="144"/>
      <c r="AQ117" s="144"/>
      <c r="AR117" s="144"/>
      <c r="AS117" s="144"/>
      <c r="AT117" s="144"/>
      <c r="AU117" s="144"/>
    </row>
    <row r="118" spans="34:47" x14ac:dyDescent="0.25">
      <c r="AH118" s="147"/>
      <c r="AM118" s="184"/>
      <c r="AP118" s="144"/>
      <c r="AQ118" s="144"/>
      <c r="AR118" s="144"/>
      <c r="AS118" s="144"/>
      <c r="AT118" s="144"/>
      <c r="AU118" s="144"/>
    </row>
    <row r="119" spans="34:47" x14ac:dyDescent="0.25">
      <c r="AH119" s="147"/>
      <c r="AM119" s="184"/>
      <c r="AP119" s="144"/>
      <c r="AQ119" s="144"/>
      <c r="AR119" s="144"/>
      <c r="AS119" s="144"/>
      <c r="AT119" s="144"/>
      <c r="AU119" s="144"/>
    </row>
    <row r="120" spans="34:47" x14ac:dyDescent="0.25">
      <c r="AH120" s="147"/>
      <c r="AM120" s="184"/>
      <c r="AP120" s="144"/>
      <c r="AQ120" s="144"/>
      <c r="AR120" s="144"/>
      <c r="AS120" s="144"/>
      <c r="AT120" s="144"/>
      <c r="AU120" s="144"/>
    </row>
    <row r="121" spans="34:47" x14ac:dyDescent="0.25">
      <c r="AH121" s="147"/>
      <c r="AP121" s="144"/>
      <c r="AQ121" s="144"/>
      <c r="AR121" s="144"/>
      <c r="AS121" s="144"/>
      <c r="AT121" s="144"/>
      <c r="AU121" s="144"/>
    </row>
    <row r="122" spans="34:47" x14ac:dyDescent="0.25">
      <c r="AH122" s="147"/>
      <c r="AN122" s="144"/>
      <c r="AP122" s="144"/>
      <c r="AQ122" s="144"/>
      <c r="AR122" s="144"/>
      <c r="AS122" s="144"/>
      <c r="AT122" s="144"/>
      <c r="AU122" s="144"/>
    </row>
    <row r="123" spans="34:47" x14ac:dyDescent="0.25">
      <c r="AH123" s="147"/>
      <c r="AN123" s="144"/>
      <c r="AP123" s="144"/>
      <c r="AQ123" s="144"/>
      <c r="AR123" s="144"/>
      <c r="AS123" s="144"/>
      <c r="AT123" s="144"/>
      <c r="AU123" s="144"/>
    </row>
    <row r="124" spans="34:47" x14ac:dyDescent="0.25">
      <c r="AH124" s="147"/>
      <c r="AN124" s="144"/>
      <c r="AP124" s="144"/>
      <c r="AQ124" s="144"/>
      <c r="AR124" s="144"/>
      <c r="AS124" s="144"/>
      <c r="AT124" s="144"/>
      <c r="AU124" s="144"/>
    </row>
    <row r="125" spans="34:47" x14ac:dyDescent="0.25">
      <c r="AH125" s="147"/>
      <c r="AN125" s="144"/>
      <c r="AP125" s="144"/>
      <c r="AQ125" s="144"/>
      <c r="AR125" s="144"/>
      <c r="AS125" s="144"/>
      <c r="AT125" s="144"/>
      <c r="AU125" s="144"/>
    </row>
    <row r="126" spans="34:47" x14ac:dyDescent="0.25">
      <c r="AH126" s="147"/>
      <c r="AN126" s="144"/>
      <c r="AP126" s="144"/>
      <c r="AQ126" s="144"/>
      <c r="AR126" s="144"/>
      <c r="AS126" s="144"/>
      <c r="AT126" s="144"/>
      <c r="AU126" s="144"/>
    </row>
    <row r="127" spans="34:47" x14ac:dyDescent="0.25">
      <c r="AH127" s="147"/>
      <c r="AN127" s="144"/>
      <c r="AP127" s="144"/>
      <c r="AQ127" s="144"/>
      <c r="AR127" s="144"/>
      <c r="AS127" s="144"/>
      <c r="AT127" s="144"/>
      <c r="AU127" s="144"/>
    </row>
    <row r="128" spans="34:47" x14ac:dyDescent="0.25">
      <c r="AH128" s="147"/>
      <c r="AN128" s="144"/>
      <c r="AP128" s="144"/>
      <c r="AQ128" s="144"/>
      <c r="AR128" s="144"/>
      <c r="AS128" s="144"/>
      <c r="AT128" s="144"/>
      <c r="AU128" s="144"/>
    </row>
    <row r="129" spans="33:47" x14ac:dyDescent="0.25">
      <c r="AH129" s="147"/>
      <c r="AN129" s="144"/>
      <c r="AP129" s="144"/>
      <c r="AQ129" s="144"/>
      <c r="AR129" s="144"/>
      <c r="AS129" s="144"/>
      <c r="AT129" s="144"/>
      <c r="AU129" s="144"/>
    </row>
    <row r="130" spans="33:47" x14ac:dyDescent="0.25">
      <c r="AN130" s="144"/>
      <c r="AP130" s="144"/>
      <c r="AQ130" s="144"/>
      <c r="AR130" s="144"/>
      <c r="AS130" s="144"/>
      <c r="AT130" s="144"/>
      <c r="AU130" s="144"/>
    </row>
    <row r="131" spans="33:47" x14ac:dyDescent="0.25">
      <c r="AN131" s="144"/>
      <c r="AP131" s="144"/>
      <c r="AQ131" s="144"/>
      <c r="AR131" s="144"/>
      <c r="AS131" s="144"/>
      <c r="AT131" s="144"/>
      <c r="AU131" s="144"/>
    </row>
    <row r="132" spans="33:47" x14ac:dyDescent="0.25">
      <c r="AN132" s="144"/>
      <c r="AP132" s="144"/>
      <c r="AQ132" s="144"/>
      <c r="AR132" s="144"/>
      <c r="AS132" s="144"/>
      <c r="AT132" s="144"/>
      <c r="AU132" s="144"/>
    </row>
    <row r="133" spans="33:47" x14ac:dyDescent="0.25">
      <c r="AN133" s="144"/>
      <c r="AP133" s="144"/>
      <c r="AQ133" s="144"/>
      <c r="AR133" s="144"/>
      <c r="AS133" s="144"/>
      <c r="AT133" s="144"/>
      <c r="AU133" s="144"/>
    </row>
    <row r="134" spans="33:47" x14ac:dyDescent="0.25">
      <c r="AG134" s="147"/>
      <c r="AN134" s="144"/>
      <c r="AP134" s="144"/>
      <c r="AQ134" s="144"/>
      <c r="AR134" s="144"/>
      <c r="AS134" s="144"/>
      <c r="AT134" s="144"/>
      <c r="AU134" s="144"/>
    </row>
    <row r="135" spans="33:47" x14ac:dyDescent="0.25">
      <c r="AG135" s="147"/>
      <c r="AN135" s="144"/>
      <c r="AP135" s="144"/>
      <c r="AQ135" s="144"/>
      <c r="AR135" s="144"/>
      <c r="AS135" s="144"/>
      <c r="AT135" s="144"/>
      <c r="AU135" s="144"/>
    </row>
    <row r="136" spans="33:47" x14ac:dyDescent="0.25">
      <c r="AG136" s="147"/>
      <c r="AP136" s="144"/>
      <c r="AQ136" s="144"/>
      <c r="AR136" s="144"/>
      <c r="AS136" s="144"/>
      <c r="AT136" s="144"/>
      <c r="AU136" s="144"/>
    </row>
    <row r="137" spans="33:47" x14ac:dyDescent="0.25">
      <c r="AG137" s="147"/>
      <c r="AP137" s="144"/>
      <c r="AQ137" s="144"/>
      <c r="AR137" s="144"/>
      <c r="AS137" s="144"/>
      <c r="AT137" s="144"/>
      <c r="AU137" s="144"/>
    </row>
    <row r="138" spans="33:47" x14ac:dyDescent="0.25">
      <c r="AG138" s="147"/>
    </row>
    <row r="139" spans="33:47" x14ac:dyDescent="0.25">
      <c r="AG139" s="147"/>
    </row>
    <row r="140" spans="33:47" x14ac:dyDescent="0.25">
      <c r="AG140" s="147"/>
    </row>
    <row r="141" spans="33:47" x14ac:dyDescent="0.25">
      <c r="AG141" s="147"/>
    </row>
    <row r="142" spans="33:47" x14ac:dyDescent="0.25">
      <c r="AG142" s="147"/>
    </row>
    <row r="143" spans="33:47" x14ac:dyDescent="0.25">
      <c r="AG143" s="147"/>
    </row>
  </sheetData>
  <mergeCells count="9">
    <mergeCell ref="C3:G3"/>
    <mergeCell ref="U3:Z3"/>
    <mergeCell ref="U86:Z86"/>
    <mergeCell ref="AA3:AF3"/>
    <mergeCell ref="AK3:AL3"/>
    <mergeCell ref="AI3:AJ3"/>
    <mergeCell ref="AG3:AH3"/>
    <mergeCell ref="AA86:AD86"/>
    <mergeCell ref="H3:S3"/>
  </mergeCells>
  <pageMargins left="0.7" right="0.7" top="0.75" bottom="0.75" header="0.3" footer="0.3"/>
  <pageSetup orientation="portrait" r:id="rId1"/>
  <ignoredErrors>
    <ignoredError sqref="F8 T8:T23 T24:T35 T41:T46 T47:T82 F20 T84 T39:T40" formulaRange="1"/>
    <ignoredError sqref="H79 T83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Balanzas a Diciembre 2015</vt:lpstr>
      <vt:lpstr>Resultados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Leobardo Robles</dc:creator>
  <cp:lastModifiedBy>IAP</cp:lastModifiedBy>
  <dcterms:created xsi:type="dcterms:W3CDTF">2015-08-15T18:36:11Z</dcterms:created>
  <dcterms:modified xsi:type="dcterms:W3CDTF">2018-05-22T00:17:33Z</dcterms:modified>
</cp:coreProperties>
</file>