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2" activeTab="2"/>
  </bookViews>
  <sheets>
    <sheet name="Balanzas a Diciembre 2015" sheetId="2" state="hidden" r:id="rId1"/>
    <sheet name="Hoja1" sheetId="4" r:id="rId2"/>
    <sheet name="Resultado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6" i="1" l="1"/>
  <c r="M78" i="1"/>
  <c r="M80" i="1"/>
  <c r="M74" i="1"/>
  <c r="M55" i="1"/>
  <c r="M46" i="1"/>
  <c r="M39" i="1"/>
  <c r="M29" i="1"/>
  <c r="M25" i="1"/>
  <c r="M20" i="1"/>
  <c r="M17" i="1"/>
  <c r="M14" i="1"/>
  <c r="M8" i="1"/>
  <c r="M35" i="1" l="1"/>
  <c r="K60" i="1"/>
  <c r="L80" i="1"/>
  <c r="L76" i="1"/>
  <c r="L74" i="1"/>
  <c r="L55" i="1"/>
  <c r="L46" i="1"/>
  <c r="L39" i="1"/>
  <c r="L29" i="1"/>
  <c r="L25" i="1"/>
  <c r="L20" i="1"/>
  <c r="L17" i="1"/>
  <c r="L14" i="1"/>
  <c r="L8" i="1"/>
  <c r="L35" i="1" l="1"/>
  <c r="AE6" i="1"/>
  <c r="AD6" i="1"/>
  <c r="AC6" i="1"/>
  <c r="AB6" i="1"/>
  <c r="AA6" i="1"/>
  <c r="K80" i="1" l="1"/>
  <c r="K78" i="1"/>
  <c r="L78" i="1"/>
  <c r="N78" i="1"/>
  <c r="O78" i="1"/>
  <c r="P78" i="1"/>
  <c r="Q78" i="1"/>
  <c r="R78" i="1"/>
  <c r="S78" i="1"/>
  <c r="K76" i="1"/>
  <c r="K74" i="1"/>
  <c r="K65" i="1"/>
  <c r="L65" i="1"/>
  <c r="L83" i="1" s="1"/>
  <c r="L85" i="1" s="1"/>
  <c r="M65" i="1"/>
  <c r="M83" i="1" s="1"/>
  <c r="M85" i="1" s="1"/>
  <c r="N65" i="1"/>
  <c r="O65" i="1"/>
  <c r="P65" i="1"/>
  <c r="Q65" i="1"/>
  <c r="R65" i="1"/>
  <c r="S65" i="1"/>
  <c r="K55" i="1"/>
  <c r="K46" i="1"/>
  <c r="K39" i="1"/>
  <c r="K29" i="1"/>
  <c r="K35" i="1" s="1"/>
  <c r="H29" i="1"/>
  <c r="I29" i="1"/>
  <c r="K25" i="1"/>
  <c r="K20" i="1"/>
  <c r="K17" i="1"/>
  <c r="K14" i="1"/>
  <c r="K8" i="1"/>
  <c r="K83" i="1" l="1"/>
  <c r="K85" i="1" s="1"/>
  <c r="H79" i="1"/>
  <c r="I67" i="1"/>
  <c r="I59" i="1"/>
  <c r="H59" i="1"/>
  <c r="I58" i="1"/>
  <c r="H56" i="1"/>
  <c r="I51" i="1"/>
  <c r="I26" i="1"/>
  <c r="I18" i="1"/>
  <c r="J76" i="1" l="1"/>
  <c r="J78" i="1"/>
  <c r="J80" i="1"/>
  <c r="J74" i="1"/>
  <c r="J65" i="1"/>
  <c r="J55" i="1"/>
  <c r="J83" i="1" s="1"/>
  <c r="J46" i="1"/>
  <c r="J39" i="1"/>
  <c r="J31" i="1"/>
  <c r="J25" i="1"/>
  <c r="J20" i="1"/>
  <c r="J17" i="1"/>
  <c r="J14" i="1"/>
  <c r="J8" i="1"/>
  <c r="J35" i="1" l="1"/>
  <c r="J85" i="1" l="1"/>
  <c r="AE85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3" i="1"/>
  <c r="Y85" i="1"/>
  <c r="I80" i="1"/>
  <c r="I78" i="1"/>
  <c r="I76" i="1"/>
  <c r="I74" i="1"/>
  <c r="I65" i="1"/>
  <c r="I55" i="1"/>
  <c r="I83" i="1" s="1"/>
  <c r="I46" i="1"/>
  <c r="I39" i="1"/>
  <c r="I31" i="1"/>
  <c r="I25" i="1"/>
  <c r="I20" i="1"/>
  <c r="T20" i="1" s="1"/>
  <c r="Z20" i="1" s="1"/>
  <c r="I17" i="1"/>
  <c r="I14" i="1"/>
  <c r="I8" i="1"/>
  <c r="H80" i="1"/>
  <c r="T80" i="1" s="1"/>
  <c r="Z80" i="1" s="1"/>
  <c r="H78" i="1"/>
  <c r="H76" i="1"/>
  <c r="H74" i="1"/>
  <c r="H65" i="1"/>
  <c r="H55" i="1"/>
  <c r="H83" i="1" s="1"/>
  <c r="H46" i="1"/>
  <c r="T46" i="1" s="1"/>
  <c r="H39" i="1"/>
  <c r="H31" i="1"/>
  <c r="T31" i="1" s="1"/>
  <c r="AF31" i="1" s="1"/>
  <c r="H25" i="1"/>
  <c r="T25" i="1" s="1"/>
  <c r="AF25" i="1" s="1"/>
  <c r="H20" i="1"/>
  <c r="H17" i="1"/>
  <c r="H14" i="1"/>
  <c r="H8" i="1"/>
  <c r="T84" i="1"/>
  <c r="AF84" i="1" s="1"/>
  <c r="T82" i="1"/>
  <c r="AF82" i="1" s="1"/>
  <c r="T81" i="1"/>
  <c r="AF81" i="1" s="1"/>
  <c r="T79" i="1"/>
  <c r="T77" i="1"/>
  <c r="AF77" i="1" s="1"/>
  <c r="T75" i="1"/>
  <c r="AF75" i="1" s="1"/>
  <c r="T73" i="1"/>
  <c r="AF73" i="1" s="1"/>
  <c r="T72" i="1"/>
  <c r="Z72" i="1" s="1"/>
  <c r="T71" i="1"/>
  <c r="AF71" i="1" s="1"/>
  <c r="T70" i="1"/>
  <c r="Z70" i="1" s="1"/>
  <c r="T69" i="1"/>
  <c r="AF69" i="1" s="1"/>
  <c r="T68" i="1"/>
  <c r="AF68" i="1" s="1"/>
  <c r="T67" i="1"/>
  <c r="AF67" i="1" s="1"/>
  <c r="T66" i="1"/>
  <c r="Z66" i="1" s="1"/>
  <c r="T64" i="1"/>
  <c r="AF64" i="1" s="1"/>
  <c r="T63" i="1"/>
  <c r="AF63" i="1" s="1"/>
  <c r="T62" i="1"/>
  <c r="Z62" i="1" s="1"/>
  <c r="T61" i="1"/>
  <c r="AF61" i="1" s="1"/>
  <c r="T60" i="1"/>
  <c r="AF60" i="1" s="1"/>
  <c r="T59" i="1"/>
  <c r="AF59" i="1" s="1"/>
  <c r="T58" i="1"/>
  <c r="Z58" i="1" s="1"/>
  <c r="T57" i="1"/>
  <c r="AF57" i="1" s="1"/>
  <c r="T56" i="1"/>
  <c r="AF56" i="1" s="1"/>
  <c r="T54" i="1"/>
  <c r="Z54" i="1" s="1"/>
  <c r="T53" i="1"/>
  <c r="AF53" i="1" s="1"/>
  <c r="T52" i="1"/>
  <c r="AF52" i="1" s="1"/>
  <c r="T51" i="1"/>
  <c r="AF51" i="1" s="1"/>
  <c r="T50" i="1"/>
  <c r="Z50" i="1" s="1"/>
  <c r="T49" i="1"/>
  <c r="AF49" i="1" s="1"/>
  <c r="T48" i="1"/>
  <c r="Z48" i="1" s="1"/>
  <c r="T47" i="1"/>
  <c r="Z47" i="1" s="1"/>
  <c r="T45" i="1"/>
  <c r="AF45" i="1" s="1"/>
  <c r="T44" i="1"/>
  <c r="AF44" i="1" s="1"/>
  <c r="T43" i="1"/>
  <c r="AF43" i="1" s="1"/>
  <c r="T42" i="1"/>
  <c r="Z42" i="1" s="1"/>
  <c r="T41" i="1"/>
  <c r="AF41" i="1" s="1"/>
  <c r="T40" i="1"/>
  <c r="Z40" i="1" s="1"/>
  <c r="AF38" i="1"/>
  <c r="AF36" i="1"/>
  <c r="T34" i="1"/>
  <c r="AF34" i="1" s="1"/>
  <c r="T33" i="1"/>
  <c r="Z33" i="1" s="1"/>
  <c r="T32" i="1"/>
  <c r="Z32" i="1" s="1"/>
  <c r="T30" i="1"/>
  <c r="AF30" i="1" s="1"/>
  <c r="T28" i="1"/>
  <c r="Z28" i="1" s="1"/>
  <c r="T27" i="1"/>
  <c r="Z27" i="1" s="1"/>
  <c r="T26" i="1"/>
  <c r="AF26" i="1" s="1"/>
  <c r="T24" i="1"/>
  <c r="Z24" i="1" s="1"/>
  <c r="T23" i="1"/>
  <c r="Z23" i="1" s="1"/>
  <c r="T22" i="1"/>
  <c r="Z22" i="1" s="1"/>
  <c r="T21" i="1"/>
  <c r="AF21" i="1" s="1"/>
  <c r="T19" i="1"/>
  <c r="Z19" i="1" s="1"/>
  <c r="T18" i="1"/>
  <c r="Z18" i="1" s="1"/>
  <c r="T16" i="1"/>
  <c r="Z16" i="1" s="1"/>
  <c r="T15" i="1"/>
  <c r="AF15" i="1" s="1"/>
  <c r="T13" i="1"/>
  <c r="Z13" i="1" s="1"/>
  <c r="T12" i="1"/>
  <c r="Z12" i="1" s="1"/>
  <c r="T11" i="1"/>
  <c r="Z11" i="1" s="1"/>
  <c r="T10" i="1"/>
  <c r="AF10" i="1" s="1"/>
  <c r="T9" i="1"/>
  <c r="Z9" i="1" s="1"/>
  <c r="Z81" i="1" l="1"/>
  <c r="AF79" i="1"/>
  <c r="Z30" i="1"/>
  <c r="AF32" i="1"/>
  <c r="Z34" i="1"/>
  <c r="Z59" i="1"/>
  <c r="Z46" i="1"/>
  <c r="T17" i="1"/>
  <c r="AF17" i="1" s="1"/>
  <c r="Z73" i="1"/>
  <c r="Z67" i="1"/>
  <c r="AF58" i="1"/>
  <c r="AF47" i="1"/>
  <c r="Z26" i="1"/>
  <c r="Z21" i="1"/>
  <c r="Z15" i="1"/>
  <c r="Z10" i="1"/>
  <c r="Z77" i="1"/>
  <c r="AF11" i="1"/>
  <c r="AF16" i="1"/>
  <c r="AF22" i="1"/>
  <c r="AF27" i="1"/>
  <c r="AF72" i="1"/>
  <c r="AF80" i="1"/>
  <c r="Z31" i="1"/>
  <c r="Z60" i="1"/>
  <c r="Z68" i="1"/>
  <c r="AF12" i="1"/>
  <c r="AF18" i="1"/>
  <c r="AF23" i="1"/>
  <c r="AF28" i="1"/>
  <c r="AF33" i="1"/>
  <c r="AF50" i="1"/>
  <c r="Z51" i="1"/>
  <c r="Z63" i="1"/>
  <c r="Z71" i="1"/>
  <c r="Z75" i="1"/>
  <c r="Z79" i="1"/>
  <c r="AF9" i="1"/>
  <c r="AF13" i="1"/>
  <c r="AF19" i="1"/>
  <c r="AF24" i="1"/>
  <c r="AF42" i="1"/>
  <c r="AF62" i="1"/>
  <c r="Z56" i="1"/>
  <c r="Z64" i="1"/>
  <c r="AF46" i="1"/>
  <c r="AF54" i="1"/>
  <c r="Z43" i="1"/>
  <c r="AF66" i="1"/>
  <c r="Z44" i="1"/>
  <c r="Z52" i="1"/>
  <c r="Z41" i="1"/>
  <c r="Z45" i="1"/>
  <c r="Z49" i="1"/>
  <c r="Z53" i="1"/>
  <c r="Z57" i="1"/>
  <c r="Z61" i="1"/>
  <c r="Z69" i="1"/>
  <c r="AF40" i="1"/>
  <c r="AF48" i="1"/>
  <c r="AF70" i="1"/>
  <c r="Z25" i="1"/>
  <c r="AF20" i="1"/>
  <c r="H35" i="1"/>
  <c r="T14" i="1"/>
  <c r="T8" i="1"/>
  <c r="T65" i="1"/>
  <c r="T55" i="1"/>
  <c r="T39" i="1"/>
  <c r="I35" i="1"/>
  <c r="T29" i="1"/>
  <c r="T78" i="1"/>
  <c r="T74" i="1"/>
  <c r="T76" i="1"/>
  <c r="Z17" i="1" l="1"/>
  <c r="T83" i="1"/>
  <c r="Z83" i="1" s="1"/>
  <c r="T35" i="1"/>
  <c r="Z29" i="1"/>
  <c r="AF29" i="1"/>
  <c r="Z76" i="1"/>
  <c r="AF76" i="1"/>
  <c r="AF74" i="1"/>
  <c r="Z74" i="1"/>
  <c r="AF78" i="1"/>
  <c r="Z78" i="1"/>
  <c r="AF55" i="1"/>
  <c r="Z55" i="1"/>
  <c r="AF65" i="1"/>
  <c r="Z65" i="1"/>
  <c r="Z39" i="1"/>
  <c r="AF39" i="1"/>
  <c r="Z14" i="1"/>
  <c r="AF14" i="1"/>
  <c r="AF8" i="1"/>
  <c r="Z8" i="1"/>
  <c r="H85" i="1"/>
  <c r="I85" i="1"/>
  <c r="AF83" i="1" l="1"/>
  <c r="T85" i="1"/>
  <c r="AF35" i="1"/>
  <c r="AF37" i="1"/>
  <c r="Z35" i="1"/>
  <c r="AF85" i="1" l="1"/>
  <c r="Z85" i="1"/>
  <c r="X81" i="1" l="1"/>
  <c r="X80" i="1"/>
  <c r="X79" i="1"/>
  <c r="X77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3" i="1"/>
  <c r="X32" i="1"/>
  <c r="X30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X10" i="1"/>
  <c r="X9" i="1"/>
  <c r="F20" i="1"/>
  <c r="AD20" i="1" s="1"/>
  <c r="E20" i="1"/>
  <c r="D20" i="1"/>
  <c r="C20" i="1"/>
  <c r="AD84" i="1"/>
  <c r="AD81" i="1"/>
  <c r="AD80" i="1"/>
  <c r="AD79" i="1"/>
  <c r="AD77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6" i="1"/>
  <c r="AD33" i="1"/>
  <c r="AD32" i="1"/>
  <c r="AD30" i="1"/>
  <c r="AD28" i="1"/>
  <c r="AD27" i="1"/>
  <c r="AD26" i="1"/>
  <c r="AD25" i="1"/>
  <c r="AD24" i="1"/>
  <c r="AD23" i="1"/>
  <c r="AD22" i="1"/>
  <c r="AD21" i="1"/>
  <c r="AD19" i="1"/>
  <c r="AD18" i="1"/>
  <c r="AD17" i="1"/>
  <c r="AD16" i="1"/>
  <c r="AD15" i="1"/>
  <c r="AD14" i="1"/>
  <c r="AD13" i="1"/>
  <c r="AD12" i="1"/>
  <c r="AD11" i="1"/>
  <c r="AD10" i="1"/>
  <c r="AD9" i="1"/>
  <c r="X20" i="1" l="1"/>
  <c r="F8" i="1" l="1"/>
  <c r="AD8" i="1" l="1"/>
  <c r="X8" i="1"/>
  <c r="E17" i="1" l="1"/>
  <c r="W17" i="1" s="1"/>
  <c r="D17" i="1"/>
  <c r="V17" i="1" s="1"/>
  <c r="E80" i="1"/>
  <c r="W80" i="1" s="1"/>
  <c r="D80" i="1"/>
  <c r="V80" i="1" s="1"/>
  <c r="E78" i="1"/>
  <c r="AC78" i="1" s="1"/>
  <c r="D78" i="1"/>
  <c r="AB78" i="1" s="1"/>
  <c r="E76" i="1"/>
  <c r="W76" i="1" s="1"/>
  <c r="D76" i="1"/>
  <c r="AB76" i="1" s="1"/>
  <c r="E74" i="1"/>
  <c r="AC74" i="1" s="1"/>
  <c r="D74" i="1"/>
  <c r="V74" i="1" s="1"/>
  <c r="E65" i="1"/>
  <c r="AC65" i="1" s="1"/>
  <c r="D65" i="1"/>
  <c r="AB65" i="1" s="1"/>
  <c r="E55" i="1"/>
  <c r="W55" i="1" s="1"/>
  <c r="D55" i="1"/>
  <c r="V55" i="1" s="1"/>
  <c r="C80" i="1"/>
  <c r="AA80" i="1" s="1"/>
  <c r="C78" i="1"/>
  <c r="AA78" i="1" s="1"/>
  <c r="C76" i="1"/>
  <c r="AA76" i="1" s="1"/>
  <c r="C74" i="1"/>
  <c r="AA74" i="1" s="1"/>
  <c r="C65" i="1"/>
  <c r="U65" i="1" s="1"/>
  <c r="C55" i="1"/>
  <c r="AA55" i="1" s="1"/>
  <c r="E46" i="1"/>
  <c r="W46" i="1" s="1"/>
  <c r="D46" i="1"/>
  <c r="AB46" i="1" s="1"/>
  <c r="C46" i="1"/>
  <c r="U46" i="1" s="1"/>
  <c r="E39" i="1"/>
  <c r="D39" i="1"/>
  <c r="C39" i="1"/>
  <c r="U39" i="1" s="1"/>
  <c r="C17" i="1"/>
  <c r="U17" i="1" s="1"/>
  <c r="AC33" i="1"/>
  <c r="AB33" i="1"/>
  <c r="AC32" i="1"/>
  <c r="AB32" i="1"/>
  <c r="AC30" i="1"/>
  <c r="AB30" i="1"/>
  <c r="AC28" i="1"/>
  <c r="AB28" i="1"/>
  <c r="AC27" i="1"/>
  <c r="AB27" i="1"/>
  <c r="AC26" i="1"/>
  <c r="AB26" i="1"/>
  <c r="AC24" i="1"/>
  <c r="AB24" i="1"/>
  <c r="AC23" i="1"/>
  <c r="AB23" i="1"/>
  <c r="AC22" i="1"/>
  <c r="AB22" i="1"/>
  <c r="AC21" i="1"/>
  <c r="AB21" i="1"/>
  <c r="AC19" i="1"/>
  <c r="AB19" i="1"/>
  <c r="AC18" i="1"/>
  <c r="AB18" i="1"/>
  <c r="AC16" i="1"/>
  <c r="AB16" i="1"/>
  <c r="AC15" i="1"/>
  <c r="AB15" i="1"/>
  <c r="AC13" i="1"/>
  <c r="AB13" i="1"/>
  <c r="AC12" i="1"/>
  <c r="AB12" i="1"/>
  <c r="AC11" i="1"/>
  <c r="AB11" i="1"/>
  <c r="AC10" i="1"/>
  <c r="AB10" i="1"/>
  <c r="AA33" i="1"/>
  <c r="AA32" i="1"/>
  <c r="AA30" i="1"/>
  <c r="AA28" i="1"/>
  <c r="AA27" i="1"/>
  <c r="AA26" i="1"/>
  <c r="AA24" i="1"/>
  <c r="AA23" i="1"/>
  <c r="AA22" i="1"/>
  <c r="AA21" i="1"/>
  <c r="AA19" i="1"/>
  <c r="AA18" i="1"/>
  <c r="AA16" i="1"/>
  <c r="AA15" i="1"/>
  <c r="AA13" i="1"/>
  <c r="AA12" i="1"/>
  <c r="AA11" i="1"/>
  <c r="AA10" i="1"/>
  <c r="W33" i="1"/>
  <c r="V33" i="1"/>
  <c r="W32" i="1"/>
  <c r="V32" i="1"/>
  <c r="W30" i="1"/>
  <c r="V30" i="1"/>
  <c r="W28" i="1"/>
  <c r="V28" i="1"/>
  <c r="W27" i="1"/>
  <c r="V27" i="1"/>
  <c r="W26" i="1"/>
  <c r="V26" i="1"/>
  <c r="W24" i="1"/>
  <c r="V24" i="1"/>
  <c r="W23" i="1"/>
  <c r="V23" i="1"/>
  <c r="W22" i="1"/>
  <c r="V22" i="1"/>
  <c r="W21" i="1"/>
  <c r="V21" i="1"/>
  <c r="W19" i="1"/>
  <c r="V19" i="1"/>
  <c r="W18" i="1"/>
  <c r="V18" i="1"/>
  <c r="W16" i="1"/>
  <c r="V16" i="1"/>
  <c r="W15" i="1"/>
  <c r="V15" i="1"/>
  <c r="W13" i="1"/>
  <c r="V13" i="1"/>
  <c r="W12" i="1"/>
  <c r="V12" i="1"/>
  <c r="W11" i="1"/>
  <c r="V11" i="1"/>
  <c r="W10" i="1"/>
  <c r="V10" i="1"/>
  <c r="U32" i="1"/>
  <c r="U30" i="1"/>
  <c r="U28" i="1"/>
  <c r="U27" i="1"/>
  <c r="U26" i="1"/>
  <c r="U24" i="1"/>
  <c r="U23" i="1"/>
  <c r="U22" i="1"/>
  <c r="U21" i="1"/>
  <c r="U19" i="1"/>
  <c r="U18" i="1"/>
  <c r="U16" i="1"/>
  <c r="U15" i="1"/>
  <c r="U13" i="1"/>
  <c r="U12" i="1"/>
  <c r="U11" i="1"/>
  <c r="U10" i="1"/>
  <c r="F31" i="1"/>
  <c r="E31" i="1"/>
  <c r="AC31" i="1" s="1"/>
  <c r="D31" i="1"/>
  <c r="AB31" i="1" s="1"/>
  <c r="E25" i="1"/>
  <c r="AC25" i="1" s="1"/>
  <c r="D25" i="1"/>
  <c r="AB25" i="1" s="1"/>
  <c r="W20" i="1"/>
  <c r="V20" i="1"/>
  <c r="E14" i="1"/>
  <c r="AC14" i="1" s="1"/>
  <c r="D14" i="1"/>
  <c r="AB14" i="1" s="1"/>
  <c r="C31" i="1"/>
  <c r="U31" i="1" s="1"/>
  <c r="C25" i="1"/>
  <c r="U25" i="1" s="1"/>
  <c r="U20" i="1"/>
  <c r="C14" i="1"/>
  <c r="U14" i="1" s="1"/>
  <c r="E8" i="1"/>
  <c r="C8" i="1"/>
  <c r="D8" i="1"/>
  <c r="D35" i="1" l="1"/>
  <c r="AD31" i="1"/>
  <c r="X31" i="1"/>
  <c r="F35" i="1"/>
  <c r="X35" i="1" s="1"/>
  <c r="E35" i="1"/>
  <c r="U8" i="1"/>
  <c r="C35" i="1"/>
  <c r="U55" i="1"/>
  <c r="AB74" i="1"/>
  <c r="AC17" i="1"/>
  <c r="D83" i="1"/>
  <c r="W74" i="1"/>
  <c r="AC80" i="1"/>
  <c r="U80" i="1"/>
  <c r="V78" i="1"/>
  <c r="W78" i="1"/>
  <c r="E83" i="1"/>
  <c r="C83" i="1"/>
  <c r="V46" i="1"/>
  <c r="AB80" i="1"/>
  <c r="AC46" i="1"/>
  <c r="V39" i="1"/>
  <c r="AA39" i="1"/>
  <c r="V65" i="1"/>
  <c r="AB17" i="1"/>
  <c r="W39" i="1"/>
  <c r="AA46" i="1"/>
  <c r="AB39" i="1"/>
  <c r="W65" i="1"/>
  <c r="U78" i="1"/>
  <c r="AC55" i="1"/>
  <c r="AC39" i="1"/>
  <c r="AC76" i="1"/>
  <c r="V76" i="1"/>
  <c r="AB55" i="1"/>
  <c r="U76" i="1"/>
  <c r="U74" i="1"/>
  <c r="AA65" i="1"/>
  <c r="AB20" i="1"/>
  <c r="AA17" i="1"/>
  <c r="AA14" i="1"/>
  <c r="AA31" i="1"/>
  <c r="AC20" i="1"/>
  <c r="V14" i="1"/>
  <c r="V31" i="1"/>
  <c r="V8" i="1"/>
  <c r="W14" i="1"/>
  <c r="V25" i="1"/>
  <c r="W31" i="1"/>
  <c r="AA8" i="1"/>
  <c r="AA25" i="1"/>
  <c r="AB8" i="1"/>
  <c r="W8" i="1"/>
  <c r="W25" i="1"/>
  <c r="AC8" i="1"/>
  <c r="AA20" i="1"/>
  <c r="AD35" i="1" l="1"/>
  <c r="AC81" i="1"/>
  <c r="AB81" i="1"/>
  <c r="AA81" i="1"/>
  <c r="AC79" i="1"/>
  <c r="AB79" i="1"/>
  <c r="AA79" i="1"/>
  <c r="AC77" i="1"/>
  <c r="AB77" i="1"/>
  <c r="AA77" i="1"/>
  <c r="AC75" i="1"/>
  <c r="AB75" i="1"/>
  <c r="AA75" i="1"/>
  <c r="AC73" i="1"/>
  <c r="AB73" i="1"/>
  <c r="AA73" i="1"/>
  <c r="AC72" i="1"/>
  <c r="AB72" i="1"/>
  <c r="AA72" i="1"/>
  <c r="AC71" i="1"/>
  <c r="AB71" i="1"/>
  <c r="AA71" i="1"/>
  <c r="AC70" i="1"/>
  <c r="AB70" i="1"/>
  <c r="AA70" i="1"/>
  <c r="AC69" i="1"/>
  <c r="AB69" i="1"/>
  <c r="AA69" i="1"/>
  <c r="AC68" i="1"/>
  <c r="AB68" i="1"/>
  <c r="AA68" i="1"/>
  <c r="AC67" i="1"/>
  <c r="AB67" i="1"/>
  <c r="AA67" i="1"/>
  <c r="AC66" i="1"/>
  <c r="AB66" i="1"/>
  <c r="AA66" i="1"/>
  <c r="AC64" i="1"/>
  <c r="AB64" i="1"/>
  <c r="AA64" i="1"/>
  <c r="AC63" i="1"/>
  <c r="AB63" i="1"/>
  <c r="AA63" i="1"/>
  <c r="AC62" i="1"/>
  <c r="AB62" i="1"/>
  <c r="AA62" i="1"/>
  <c r="AC61" i="1"/>
  <c r="AB61" i="1"/>
  <c r="AA61" i="1"/>
  <c r="AC60" i="1"/>
  <c r="AB60" i="1"/>
  <c r="AA60" i="1"/>
  <c r="AC59" i="1"/>
  <c r="AB59" i="1"/>
  <c r="AA59" i="1"/>
  <c r="AC58" i="1"/>
  <c r="AB58" i="1"/>
  <c r="AA58" i="1"/>
  <c r="AC57" i="1"/>
  <c r="AB57" i="1"/>
  <c r="AA57" i="1"/>
  <c r="AC56" i="1"/>
  <c r="AB56" i="1"/>
  <c r="AA56" i="1"/>
  <c r="AC54" i="1"/>
  <c r="AB54" i="1"/>
  <c r="AA54" i="1"/>
  <c r="AC53" i="1"/>
  <c r="AB53" i="1"/>
  <c r="AA53" i="1"/>
  <c r="AC52" i="1"/>
  <c r="AB52" i="1"/>
  <c r="AA52" i="1"/>
  <c r="AC51" i="1"/>
  <c r="AB51" i="1"/>
  <c r="AA51" i="1"/>
  <c r="AC50" i="1"/>
  <c r="AB50" i="1"/>
  <c r="AA50" i="1"/>
  <c r="AC49" i="1"/>
  <c r="AB49" i="1"/>
  <c r="AA49" i="1"/>
  <c r="AC48" i="1"/>
  <c r="AB48" i="1"/>
  <c r="AA48" i="1"/>
  <c r="AC47" i="1"/>
  <c r="AB47" i="1"/>
  <c r="AA47" i="1"/>
  <c r="AC45" i="1"/>
  <c r="AB45" i="1"/>
  <c r="AA45" i="1"/>
  <c r="AC44" i="1"/>
  <c r="AB44" i="1"/>
  <c r="AA44" i="1"/>
  <c r="AC43" i="1"/>
  <c r="AB43" i="1"/>
  <c r="AA43" i="1"/>
  <c r="AC42" i="1"/>
  <c r="AB42" i="1"/>
  <c r="AA42" i="1"/>
  <c r="AC41" i="1"/>
  <c r="AB41" i="1"/>
  <c r="AA41" i="1"/>
  <c r="AC40" i="1"/>
  <c r="AB40" i="1"/>
  <c r="AA40" i="1"/>
  <c r="AC35" i="1"/>
  <c r="AC9" i="1"/>
  <c r="V81" i="1" l="1"/>
  <c r="U81" i="1"/>
  <c r="V79" i="1"/>
  <c r="U79" i="1"/>
  <c r="V77" i="1"/>
  <c r="U77" i="1"/>
  <c r="V75" i="1"/>
  <c r="U75" i="1"/>
  <c r="W81" i="1"/>
  <c r="W79" i="1"/>
  <c r="W77" i="1"/>
  <c r="W75" i="1"/>
  <c r="W73" i="1"/>
  <c r="W72" i="1"/>
  <c r="W71" i="1"/>
  <c r="W70" i="1"/>
  <c r="W69" i="1"/>
  <c r="W68" i="1"/>
  <c r="W67" i="1"/>
  <c r="W66" i="1"/>
  <c r="W64" i="1"/>
  <c r="W63" i="1"/>
  <c r="W62" i="1"/>
  <c r="W61" i="1"/>
  <c r="W60" i="1"/>
  <c r="W59" i="1"/>
  <c r="W58" i="1"/>
  <c r="W57" i="1"/>
  <c r="W56" i="1"/>
  <c r="W54" i="1"/>
  <c r="W53" i="1"/>
  <c r="W52" i="1"/>
  <c r="W51" i="1"/>
  <c r="W50" i="1"/>
  <c r="W49" i="1"/>
  <c r="W48" i="1"/>
  <c r="W47" i="1"/>
  <c r="W45" i="1"/>
  <c r="W44" i="1"/>
  <c r="W43" i="1"/>
  <c r="W42" i="1"/>
  <c r="W41" i="1"/>
  <c r="W40" i="1"/>
  <c r="W35" i="1"/>
  <c r="W9" i="1"/>
  <c r="E85" i="1" l="1"/>
  <c r="AC83" i="1"/>
  <c r="W83" i="1"/>
  <c r="AB9" i="1"/>
  <c r="AA9" i="1"/>
  <c r="W85" i="1" l="1"/>
  <c r="AC85" i="1"/>
  <c r="F76" i="1" l="1"/>
  <c r="X76" i="1" s="1"/>
  <c r="F78" i="1"/>
  <c r="X78" i="1" s="1"/>
  <c r="AD78" i="1" l="1"/>
  <c r="AD76" i="1"/>
  <c r="F83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D83" i="1" l="1"/>
  <c r="X83" i="1"/>
  <c r="K145" i="2"/>
  <c r="L145" i="2"/>
  <c r="M145" i="2"/>
  <c r="N145" i="2"/>
  <c r="O145" i="2"/>
  <c r="J145" i="2"/>
  <c r="AB83" i="1" l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5" i="1"/>
  <c r="U45" i="1"/>
  <c r="V44" i="1"/>
  <c r="U44" i="1"/>
  <c r="V43" i="1"/>
  <c r="U43" i="1"/>
  <c r="V42" i="1"/>
  <c r="U42" i="1"/>
  <c r="V41" i="1"/>
  <c r="U41" i="1"/>
  <c r="V40" i="1"/>
  <c r="U40" i="1"/>
  <c r="V9" i="1"/>
  <c r="U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V83" i="1" l="1"/>
  <c r="AB35" i="1" l="1"/>
  <c r="AA83" i="1"/>
  <c r="AA35" i="1"/>
  <c r="U35" i="1" l="1"/>
  <c r="U83" i="1"/>
  <c r="D85" i="1"/>
  <c r="AB85" i="1" s="1"/>
  <c r="V35" i="1"/>
  <c r="C85" i="1"/>
  <c r="AA85" i="1" s="1"/>
  <c r="F85" i="1" l="1"/>
  <c r="V85" i="1"/>
  <c r="U85" i="1"/>
  <c r="AD85" i="1" l="1"/>
  <c r="X85" i="1"/>
</calcChain>
</file>

<file path=xl/sharedStrings.xml><?xml version="1.0" encoding="utf-8"?>
<sst xmlns="http://schemas.openxmlformats.org/spreadsheetml/2006/main" count="1524" uniqueCount="380">
  <si>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</si>
  <si>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</si>
  <si>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</si>
  <si>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</si>
  <si>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</si>
  <si>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</si>
  <si>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</si>
  <si>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</si>
  <si>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</si>
  <si>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</si>
  <si>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</si>
  <si>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</si>
  <si>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</si>
  <si>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</si>
  <si>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</si>
  <si>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</si>
  <si>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</si>
  <si>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</si>
  <si>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</si>
  <si>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</si>
  <si>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</si>
  <si>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</si>
  <si>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</si>
  <si>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</si>
  <si>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</si>
  <si>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</si>
  <si>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</si>
  <si>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</si>
  <si>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</si>
  <si>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</si>
  <si>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</si>
  <si>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</si>
  <si>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</si>
  <si>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</si>
  <si>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</si>
  <si>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</si>
  <si>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</si>
  <si>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</si>
  <si>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</si>
  <si>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</si>
  <si>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</si>
  <si>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</si>
  <si>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</si>
  <si>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</si>
  <si>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</si>
  <si>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</si>
  <si>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</si>
  <si>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</si>
  <si>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</si>
  <si>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</si>
  <si>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</si>
  <si>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</si>
  <si>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</si>
  <si>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</si>
  <si>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</si>
  <si>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</si>
  <si>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</si>
  <si>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</si>
  <si>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</si>
  <si>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</si>
  <si>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</si>
  <si>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</si>
  <si>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</si>
  <si>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</si>
  <si>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</si>
  <si>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</si>
  <si>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</si>
  <si>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</si>
  <si>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</si>
  <si>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</si>
  <si>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</si>
  <si>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</si>
  <si>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</si>
  <si>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</si>
  <si>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</si>
  <si>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</si>
  <si>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</si>
  <si>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</si>
  <si>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</si>
  <si>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</si>
  <si>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</si>
  <si>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</si>
  <si>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</si>
  <si>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</si>
  <si>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</si>
  <si>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</si>
  <si>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</si>
  <si>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</si>
  <si>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</si>
  <si>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</si>
  <si>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</si>
  <si>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</si>
  <si>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</si>
  <si>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</si>
  <si>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</si>
  <si>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</si>
  <si>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</si>
  <si>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</si>
  <si>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</si>
  <si>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</si>
  <si>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</si>
  <si>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</si>
  <si>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</si>
  <si>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</si>
  <si>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</si>
  <si>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</si>
  <si>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</si>
  <si>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</si>
  <si>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</si>
  <si>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</si>
  <si>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</si>
  <si>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</si>
  <si>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</si>
  <si>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</si>
  <si>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</si>
  <si>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</si>
  <si>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</si>
  <si>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</si>
  <si>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</si>
  <si>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</si>
  <si>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</si>
  <si>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</si>
  <si>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</si>
  <si>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</si>
  <si>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</si>
  <si>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</si>
  <si>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</si>
  <si>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</si>
  <si>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</si>
  <si>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</si>
  <si>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</si>
  <si>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</si>
  <si>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</si>
  <si>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</si>
  <si>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</si>
  <si>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</si>
  <si>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</si>
  <si>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</si>
  <si>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</si>
  <si>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</si>
  <si>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</si>
  <si>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</si>
  <si>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</si>
  <si>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</si>
  <si>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</si>
  <si>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</si>
  <si>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</si>
  <si>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</si>
  <si>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</si>
  <si>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</si>
  <si>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</si>
  <si>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</si>
  <si>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</si>
  <si>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</si>
  <si>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</si>
  <si>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</si>
  <si>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</si>
  <si>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</si>
  <si>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</si>
  <si>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</si>
  <si>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</si>
  <si>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</si>
  <si>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</si>
  <si>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</si>
  <si>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</si>
  <si>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</si>
  <si>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</si>
  <si>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</si>
  <si>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</si>
  <si>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</si>
  <si>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</si>
  <si>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</si>
  <si>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</si>
  <si>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</si>
  <si>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</si>
  <si>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</si>
  <si>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</si>
  <si>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</si>
  <si>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</si>
  <si>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</si>
  <si>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</si>
  <si>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</si>
  <si>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</si>
  <si>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</si>
  <si>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</si>
  <si>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</si>
  <si>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</si>
  <si>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</si>
  <si>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</si>
  <si>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</si>
  <si>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</si>
  <si>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</si>
  <si>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</si>
  <si>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</si>
  <si>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</si>
  <si>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</si>
  <si>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</si>
  <si>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</si>
  <si>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</si>
  <si>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</si>
  <si>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</si>
  <si>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</si>
  <si>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</si>
  <si>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</si>
  <si>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</si>
  <si>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</si>
  <si>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</si>
  <si>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</si>
  <si>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</si>
  <si>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</si>
  <si>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</si>
  <si>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</si>
  <si>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</si>
  <si>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</si>
  <si>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</si>
  <si>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</si>
  <si>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</si>
  <si>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</si>
  <si>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</si>
  <si>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</si>
  <si>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</si>
  <si>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</si>
  <si>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</si>
  <si>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</si>
  <si>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</si>
  <si>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</si>
  <si>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</si>
  <si>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</si>
  <si>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</si>
  <si>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INPC 111.508</t>
  </si>
  <si>
    <t>INPC 116.059</t>
  </si>
  <si>
    <t>INPC 118.532</t>
  </si>
  <si>
    <t>4150 PRODUCTOS DE TIPO CORRIENTE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</si>
  <si>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</si>
  <si>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</si>
  <si>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</si>
  <si>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</si>
  <si>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Saldos actualizados con el INPC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</si>
  <si>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</si>
  <si>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</si>
  <si>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</si>
  <si>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</si>
  <si>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</si>
  <si>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</si>
  <si>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</si>
  <si>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</si>
  <si>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</si>
  <si>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</si>
  <si>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</si>
  <si>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</si>
  <si>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</si>
  <si>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</si>
  <si>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</si>
  <si>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</si>
  <si>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</si>
  <si>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</si>
  <si>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</si>
  <si>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</si>
  <si>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</si>
  <si>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</si>
  <si>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</si>
  <si>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</si>
  <si>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</si>
  <si>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</si>
  <si>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</si>
  <si>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</si>
  <si>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</si>
  <si>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</si>
  <si>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</si>
  <si>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</si>
  <si>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</si>
  <si>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</si>
  <si>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</si>
  <si>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</si>
  <si>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</si>
  <si>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</si>
  <si>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</si>
  <si>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</si>
  <si>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</si>
  <si>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</si>
  <si>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</si>
  <si>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</si>
  <si>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</si>
  <si>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</si>
  <si>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</si>
  <si>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</si>
  <si>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</si>
  <si>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</si>
  <si>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</si>
  <si>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</si>
  <si>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</si>
  <si>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</si>
  <si>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 xml:space="preserve">Promedio mensual 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</si>
  <si>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</si>
  <si>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</si>
  <si>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</si>
  <si>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</si>
  <si>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</si>
  <si>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</si>
  <si>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</si>
  <si>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</si>
  <si>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</si>
  <si>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</si>
  <si>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</si>
  <si>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</si>
  <si>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</si>
  <si>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</si>
  <si>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</si>
  <si>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</si>
  <si>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</si>
  <si>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</si>
  <si>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</si>
  <si>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</si>
  <si>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</si>
  <si>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</si>
  <si>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</si>
  <si>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</si>
  <si>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</si>
  <si>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</si>
  <si>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</si>
  <si>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</si>
  <si>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</si>
  <si>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</si>
  <si>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</si>
  <si>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</si>
  <si>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</si>
  <si>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</si>
  <si>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</si>
  <si>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</si>
  <si>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</si>
  <si>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</si>
  <si>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</si>
  <si>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</si>
  <si>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</si>
  <si>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</si>
  <si>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</si>
  <si>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</si>
  <si>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</si>
  <si>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</si>
  <si>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</si>
  <si>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</si>
  <si>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INPC 122.515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</si>
  <si>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</si>
  <si>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</si>
  <si>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</si>
  <si>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</si>
  <si>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</si>
  <si>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</si>
  <si>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</si>
  <si>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</si>
  <si>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</si>
  <si>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</si>
  <si>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</si>
  <si>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</si>
  <si>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</si>
  <si>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</si>
  <si>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</si>
  <si>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</si>
  <si>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</si>
  <si>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</si>
  <si>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</si>
  <si>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</si>
  <si>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</si>
  <si>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</si>
  <si>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</si>
  <si>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</si>
  <si>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</si>
  <si>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</si>
  <si>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</si>
  <si>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5515 DEPRECIACIÓN DE BIENES MUEBLES</t>
  </si>
  <si>
    <t>Cierre 2017</t>
  </si>
  <si>
    <t>INPC 130.813</t>
  </si>
  <si>
    <t>Octubre</t>
  </si>
  <si>
    <t>Noviembre</t>
  </si>
  <si>
    <t>Diciembre</t>
  </si>
  <si>
    <t>Ejercicio 2018</t>
  </si>
  <si>
    <t>Acumulado a Junio</t>
  </si>
  <si>
    <t>6 meses 2018</t>
  </si>
  <si>
    <t>A Juniode 2018</t>
  </si>
  <si>
    <t>Saldos actualizados con el INPC a Junio de 2018  (132.282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</si>
</sst>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6" fillId="0" borderId="0" xfId="1" applyFont="1" applyAlignment="1"/>
    <xf numFmtId="43" fontId="6" fillId="0" borderId="0" xfId="1" applyFont="1" applyAlignment="1">
      <alignment horizontal="center" wrapText="1"/>
    </xf>
    <xf numFmtId="43" fontId="6" fillId="0" borderId="0" xfId="1" applyFont="1" applyAlignment="1">
      <alignment wrapText="1"/>
    </xf>
    <xf numFmtId="43" fontId="8" fillId="0" borderId="0" xfId="1" applyFont="1" applyAlignment="1">
      <alignment wrapText="1"/>
    </xf>
    <xf numFmtId="43" fontId="8" fillId="0" borderId="0" xfId="1" applyFont="1"/>
    <xf numFmtId="43" fontId="8" fillId="0" borderId="0" xfId="1" applyFont="1" applyAlignment="1"/>
    <xf numFmtId="43" fontId="8" fillId="0" borderId="0" xfId="1" applyFont="1" applyBorder="1"/>
    <xf numFmtId="43" fontId="0" fillId="0" borderId="0" xfId="1" applyFont="1" applyBorder="1"/>
    <xf numFmtId="43" fontId="8" fillId="0" borderId="2" xfId="1" applyFont="1" applyBorder="1"/>
    <xf numFmtId="43" fontId="8" fillId="0" borderId="2" xfId="1" applyFont="1" applyBorder="1" applyAlignment="1">
      <alignment wrapText="1"/>
    </xf>
    <xf numFmtId="43" fontId="6" fillId="0" borderId="0" xfId="1" applyFont="1"/>
    <xf numFmtId="43" fontId="8" fillId="0" borderId="0" xfId="1" applyFont="1" applyBorder="1" applyAlignment="1"/>
    <xf numFmtId="43" fontId="6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8" fillId="5" borderId="0" xfId="1" applyFont="1" applyFill="1" applyAlignment="1">
      <alignment wrapText="1"/>
    </xf>
    <xf numFmtId="43" fontId="8" fillId="5" borderId="0" xfId="1" applyFont="1" applyFill="1"/>
    <xf numFmtId="43" fontId="8" fillId="5" borderId="0" xfId="1" applyFont="1" applyFill="1" applyAlignment="1"/>
    <xf numFmtId="0" fontId="3" fillId="4" borderId="10" xfId="0" applyFont="1" applyFill="1" applyBorder="1" applyAlignment="1">
      <alignment horizontal="center"/>
    </xf>
    <xf numFmtId="43" fontId="4" fillId="6" borderId="3" xfId="1" applyFont="1" applyFill="1" applyBorder="1"/>
    <xf numFmtId="0" fontId="10" fillId="0" borderId="0" xfId="0" applyFont="1" applyAlignment="1">
      <alignment horizontal="center"/>
    </xf>
    <xf numFmtId="0" fontId="4" fillId="5" borderId="14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5" xfId="1" applyFont="1" applyFill="1" applyBorder="1"/>
    <xf numFmtId="0" fontId="4" fillId="5" borderId="16" xfId="0" applyFont="1" applyFill="1" applyBorder="1"/>
    <xf numFmtId="43" fontId="6" fillId="0" borderId="0" xfId="1" applyFont="1" applyAlignment="1">
      <alignment horizontal="center"/>
    </xf>
    <xf numFmtId="43" fontId="3" fillId="4" borderId="12" xfId="1" applyFont="1" applyFill="1" applyBorder="1" applyAlignment="1"/>
    <xf numFmtId="43" fontId="3" fillId="4" borderId="9" xfId="1" applyFont="1" applyFill="1" applyBorder="1" applyAlignment="1"/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5" borderId="0" xfId="1" applyFont="1" applyFill="1" applyAlignment="1">
      <alignment wrapText="1"/>
    </xf>
    <xf numFmtId="43" fontId="11" fillId="5" borderId="0" xfId="1" applyFont="1" applyFill="1" applyAlignment="1">
      <alignment horizontal="right"/>
    </xf>
    <xf numFmtId="43" fontId="12" fillId="5" borderId="0" xfId="1" applyFont="1" applyFill="1" applyAlignment="1">
      <alignment horizontal="right"/>
    </xf>
    <xf numFmtId="43" fontId="11" fillId="5" borderId="0" xfId="1" applyFont="1" applyFill="1"/>
    <xf numFmtId="43" fontId="12" fillId="5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3" fillId="5" borderId="19" xfId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4" xfId="1" applyFont="1" applyFill="1" applyBorder="1"/>
    <xf numFmtId="43" fontId="4" fillId="3" borderId="10" xfId="1" applyFont="1" applyFill="1" applyBorder="1"/>
    <xf numFmtId="43" fontId="4" fillId="3" borderId="19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7" fillId="0" borderId="0" xfId="1" applyFont="1" applyBorder="1"/>
    <xf numFmtId="0" fontId="18" fillId="0" borderId="0" xfId="0" applyFont="1" applyAlignment="1">
      <alignment wrapText="1"/>
    </xf>
    <xf numFmtId="0" fontId="18" fillId="5" borderId="14" xfId="0" applyFont="1" applyFill="1" applyBorder="1"/>
    <xf numFmtId="43" fontId="18" fillId="3" borderId="14" xfId="1" applyFont="1" applyFill="1" applyBorder="1"/>
    <xf numFmtId="43" fontId="18" fillId="6" borderId="0" xfId="1" applyFont="1" applyFill="1" applyBorder="1"/>
    <xf numFmtId="43" fontId="18" fillId="6" borderId="15" xfId="1" applyFont="1" applyFill="1" applyBorder="1"/>
    <xf numFmtId="0" fontId="19" fillId="0" borderId="0" xfId="0" applyFont="1"/>
    <xf numFmtId="43" fontId="19" fillId="0" borderId="0" xfId="1" applyFont="1" applyBorder="1"/>
    <xf numFmtId="0" fontId="20" fillId="0" borderId="0" xfId="0" applyFont="1" applyAlignment="1">
      <alignment wrapText="1"/>
    </xf>
    <xf numFmtId="0" fontId="20" fillId="5" borderId="14" xfId="0" applyFont="1" applyFill="1" applyBorder="1"/>
    <xf numFmtId="43" fontId="20" fillId="3" borderId="14" xfId="1" applyFont="1" applyFill="1" applyBorder="1"/>
    <xf numFmtId="43" fontId="20" fillId="6" borderId="0" xfId="1" applyFont="1" applyFill="1" applyBorder="1"/>
    <xf numFmtId="43" fontId="20" fillId="6" borderId="15" xfId="1" applyFont="1" applyFill="1" applyBorder="1"/>
    <xf numFmtId="43" fontId="20" fillId="0" borderId="0" xfId="1" applyFont="1" applyBorder="1"/>
    <xf numFmtId="0" fontId="20" fillId="0" borderId="0" xfId="0" applyFont="1"/>
    <xf numFmtId="0" fontId="19" fillId="0" borderId="0" xfId="0" applyFont="1" applyAlignment="1">
      <alignment wrapText="1"/>
    </xf>
    <xf numFmtId="0" fontId="19" fillId="5" borderId="14" xfId="0" applyFont="1" applyFill="1" applyBorder="1"/>
    <xf numFmtId="43" fontId="19" fillId="3" borderId="14" xfId="1" applyFont="1" applyFill="1" applyBorder="1"/>
    <xf numFmtId="43" fontId="19" fillId="6" borderId="0" xfId="1" applyFont="1" applyFill="1" applyBorder="1"/>
    <xf numFmtId="43" fontId="19" fillId="6" borderId="15" xfId="1" applyFont="1" applyFill="1" applyBorder="1"/>
    <xf numFmtId="0" fontId="19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6" xfId="0" applyFont="1" applyFill="1" applyBorder="1"/>
    <xf numFmtId="43" fontId="2" fillId="3" borderId="16" xfId="1" applyFont="1" applyFill="1" applyBorder="1"/>
    <xf numFmtId="43" fontId="2" fillId="6" borderId="1" xfId="1" applyFont="1" applyFill="1" applyBorder="1"/>
    <xf numFmtId="43" fontId="2" fillId="6" borderId="17" xfId="1" applyFont="1" applyFill="1" applyBorder="1"/>
    <xf numFmtId="40" fontId="0" fillId="0" borderId="0" xfId="0" applyNumberFormat="1"/>
    <xf numFmtId="43" fontId="21" fillId="3" borderId="14" xfId="1" applyFont="1" applyFill="1" applyBorder="1"/>
    <xf numFmtId="43" fontId="21" fillId="6" borderId="0" xfId="1" applyFont="1" applyFill="1" applyBorder="1"/>
    <xf numFmtId="43" fontId="17" fillId="6" borderId="0" xfId="1" applyFont="1" applyFill="1" applyBorder="1"/>
    <xf numFmtId="43" fontId="21" fillId="6" borderId="15" xfId="1" applyFont="1" applyFill="1" applyBorder="1"/>
    <xf numFmtId="0" fontId="21" fillId="5" borderId="14" xfId="0" applyFont="1" applyFill="1" applyBorder="1"/>
    <xf numFmtId="0" fontId="17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5" borderId="6" xfId="0" applyFill="1" applyBorder="1" applyAlignment="1">
      <alignment wrapText="1"/>
    </xf>
    <xf numFmtId="4" fontId="0" fillId="5" borderId="6" xfId="0" applyNumberFormat="1" applyFill="1" applyBorder="1" applyAlignment="1">
      <alignment wrapText="1"/>
    </xf>
    <xf numFmtId="0" fontId="0" fillId="7" borderId="6" xfId="0" applyFill="1" applyBorder="1" applyAlignment="1">
      <alignment wrapText="1"/>
    </xf>
    <xf numFmtId="4" fontId="0" fillId="7" borderId="6" xfId="0" applyNumberFormat="1" applyFill="1" applyBorder="1" applyAlignment="1">
      <alignment wrapText="1"/>
    </xf>
    <xf numFmtId="4" fontId="0" fillId="7" borderId="20" xfId="0" applyNumberFormat="1" applyFill="1" applyBorder="1" applyAlignment="1">
      <alignment wrapText="1"/>
    </xf>
    <xf numFmtId="4" fontId="0" fillId="7" borderId="21" xfId="0" applyNumberFormat="1" applyFill="1" applyBorder="1" applyAlignment="1">
      <alignment wrapText="1"/>
    </xf>
    <xf numFmtId="4" fontId="0" fillId="7" borderId="7" xfId="0" applyNumberFormat="1" applyFill="1" applyBorder="1" applyAlignment="1">
      <alignment wrapText="1"/>
    </xf>
    <xf numFmtId="0" fontId="0" fillId="7" borderId="0" xfId="0" applyFill="1" applyAlignment="1">
      <alignment wrapText="1"/>
    </xf>
    <xf numFmtId="4" fontId="0" fillId="7" borderId="0" xfId="0" applyNumberFormat="1" applyFill="1" applyAlignment="1">
      <alignment wrapText="1"/>
    </xf>
    <xf numFmtId="0" fontId="0" fillId="8" borderId="6" xfId="0" applyFill="1" applyBorder="1" applyAlignment="1">
      <alignment wrapText="1"/>
    </xf>
    <xf numFmtId="4" fontId="0" fillId="8" borderId="6" xfId="0" applyNumberFormat="1" applyFill="1" applyBorder="1" applyAlignment="1">
      <alignment wrapText="1"/>
    </xf>
    <xf numFmtId="49" fontId="7" fillId="9" borderId="6" xfId="0" applyNumberFormat="1" applyFont="1" applyFill="1" applyBorder="1" applyAlignment="1">
      <alignment wrapText="1"/>
    </xf>
    <xf numFmtId="4" fontId="0" fillId="9" borderId="6" xfId="0" applyNumberFormat="1" applyFill="1" applyBorder="1" applyAlignment="1">
      <alignment horizontal="right" wrapText="1"/>
    </xf>
    <xf numFmtId="49" fontId="5" fillId="9" borderId="6" xfId="0" applyNumberFormat="1" applyFont="1" applyFill="1" applyBorder="1" applyAlignment="1">
      <alignment wrapText="1"/>
    </xf>
    <xf numFmtId="0" fontId="0" fillId="9" borderId="6" xfId="0" applyFill="1" applyBorder="1" applyAlignment="1">
      <alignment wrapText="1"/>
    </xf>
    <xf numFmtId="4" fontId="0" fillId="9" borderId="6" xfId="0" applyNumberFormat="1" applyFill="1" applyBorder="1" applyAlignment="1">
      <alignment wrapText="1"/>
    </xf>
    <xf numFmtId="4" fontId="0" fillId="10" borderId="6" xfId="0" applyNumberFormat="1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4" fontId="0" fillId="10" borderId="6" xfId="0" applyNumberFormat="1" applyFill="1" applyBorder="1" applyAlignment="1">
      <alignment wrapText="1"/>
    </xf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10" borderId="10" xfId="0" applyFont="1" applyFill="1" applyBorder="1" applyAlignment="1">
      <alignment horizontal="center"/>
    </xf>
    <xf numFmtId="43" fontId="4" fillId="10" borderId="0" xfId="1" applyFont="1" applyFill="1" applyBorder="1"/>
    <xf numFmtId="43" fontId="19" fillId="10" borderId="24" xfId="1" applyFont="1" applyFill="1" applyBorder="1"/>
    <xf numFmtId="43" fontId="20" fillId="10" borderId="24" xfId="1" applyFont="1" applyFill="1" applyBorder="1"/>
    <xf numFmtId="43" fontId="2" fillId="10" borderId="25" xfId="1" applyFont="1" applyFill="1" applyBorder="1"/>
    <xf numFmtId="43" fontId="18" fillId="10" borderId="0" xfId="1" applyFont="1" applyFill="1" applyBorder="1"/>
    <xf numFmtId="43" fontId="4" fillId="10" borderId="3" xfId="1" applyFont="1" applyFill="1" applyBorder="1"/>
    <xf numFmtId="0" fontId="3" fillId="10" borderId="23" xfId="0" applyFont="1" applyFill="1" applyBorder="1" applyAlignment="1">
      <alignment horizontal="center"/>
    </xf>
    <xf numFmtId="43" fontId="4" fillId="10" borderId="24" xfId="1" applyFont="1" applyFill="1" applyBorder="1"/>
    <xf numFmtId="43" fontId="18" fillId="10" borderId="24" xfId="1" applyFont="1" applyFill="1" applyBorder="1"/>
    <xf numFmtId="43" fontId="4" fillId="10" borderId="23" xfId="1" applyFont="1" applyFill="1" applyBorder="1"/>
    <xf numFmtId="43" fontId="3" fillId="10" borderId="22" xfId="1" applyFont="1" applyFill="1" applyBorder="1" applyAlignment="1">
      <alignment horizontal="center"/>
    </xf>
    <xf numFmtId="43" fontId="0" fillId="2" borderId="0" xfId="1" applyFont="1" applyFill="1" applyBorder="1"/>
    <xf numFmtId="0" fontId="0" fillId="2" borderId="0" xfId="0" applyFill="1" applyBorder="1"/>
    <xf numFmtId="43" fontId="19" fillId="2" borderId="0" xfId="1" applyFont="1" applyFill="1" applyBorder="1"/>
    <xf numFmtId="43" fontId="20" fillId="2" borderId="0" xfId="1" applyFont="1" applyFill="1" applyBorder="1"/>
    <xf numFmtId="0" fontId="20" fillId="2" borderId="0" xfId="0" applyFont="1" applyFill="1" applyBorder="1"/>
    <xf numFmtId="0" fontId="19" fillId="2" borderId="0" xfId="0" applyFont="1" applyFill="1" applyBorder="1"/>
    <xf numFmtId="43" fontId="11" fillId="2" borderId="0" xfId="1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wrapText="1"/>
    </xf>
    <xf numFmtId="4" fontId="0" fillId="2" borderId="0" xfId="0" applyNumberFormat="1" applyFill="1" applyBorder="1" applyAlignment="1">
      <alignment wrapText="1"/>
    </xf>
    <xf numFmtId="4" fontId="11" fillId="2" borderId="0" xfId="0" applyNumberFormat="1" applyFont="1" applyFill="1" applyBorder="1" applyAlignment="1">
      <alignment wrapText="1"/>
    </xf>
    <xf numFmtId="4" fontId="14" fillId="2" borderId="0" xfId="0" applyNumberFormat="1" applyFont="1" applyFill="1" applyBorder="1" applyAlignment="1">
      <alignment wrapText="1"/>
    </xf>
    <xf numFmtId="0" fontId="2" fillId="2" borderId="0" xfId="0" applyFont="1" applyFill="1" applyBorder="1"/>
    <xf numFmtId="0" fontId="0" fillId="2" borderId="0" xfId="0" applyFill="1" applyBorder="1" applyAlignment="1">
      <alignment wrapText="1"/>
    </xf>
    <xf numFmtId="4" fontId="11" fillId="2" borderId="0" xfId="0" applyNumberFormat="1" applyFont="1" applyFill="1" applyBorder="1"/>
    <xf numFmtId="43" fontId="11" fillId="2" borderId="0" xfId="0" applyNumberFormat="1" applyFont="1" applyFill="1" applyBorder="1"/>
    <xf numFmtId="0" fontId="17" fillId="2" borderId="0" xfId="0" applyFont="1" applyFill="1" applyBorder="1"/>
    <xf numFmtId="40" fontId="0" fillId="2" borderId="0" xfId="0" applyNumberFormat="1" applyFill="1" applyBorder="1"/>
    <xf numFmtId="43" fontId="3" fillId="3" borderId="16" xfId="1" applyFont="1" applyFill="1" applyBorder="1"/>
    <xf numFmtId="43" fontId="3" fillId="6" borderId="1" xfId="1" applyFont="1" applyFill="1" applyBorder="1"/>
    <xf numFmtId="43" fontId="3" fillId="6" borderId="17" xfId="1" applyFont="1" applyFill="1" applyBorder="1"/>
    <xf numFmtId="43" fontId="3" fillId="10" borderId="1" xfId="1" applyFont="1" applyFill="1" applyBorder="1"/>
    <xf numFmtId="43" fontId="3" fillId="10" borderId="25" xfId="1" applyFont="1" applyFill="1" applyBorder="1"/>
    <xf numFmtId="40" fontId="3" fillId="3" borderId="18" xfId="1" applyNumberFormat="1" applyFont="1" applyFill="1" applyBorder="1"/>
    <xf numFmtId="40" fontId="3" fillId="6" borderId="4" xfId="1" applyNumberFormat="1" applyFont="1" applyFill="1" applyBorder="1"/>
    <xf numFmtId="17" fontId="3" fillId="4" borderId="11" xfId="0" applyNumberFormat="1" applyFont="1" applyFill="1" applyBorder="1" applyAlignment="1">
      <alignment horizontal="center"/>
    </xf>
    <xf numFmtId="164" fontId="4" fillId="2" borderId="0" xfId="1" applyNumberFormat="1" applyFont="1" applyFill="1"/>
    <xf numFmtId="164" fontId="4" fillId="10" borderId="26" xfId="1" applyNumberFormat="1" applyFont="1" applyFill="1" applyBorder="1" applyAlignment="1">
      <alignment horizontal="center"/>
    </xf>
    <xf numFmtId="43" fontId="19" fillId="10" borderId="14" xfId="1" applyFont="1" applyFill="1" applyBorder="1"/>
    <xf numFmtId="43" fontId="20" fillId="10" borderId="14" xfId="1" applyFont="1" applyFill="1" applyBorder="1"/>
    <xf numFmtId="43" fontId="2" fillId="10" borderId="16" xfId="1" applyFont="1" applyFill="1" applyBorder="1"/>
    <xf numFmtId="0" fontId="3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10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10" borderId="4" xfId="1" applyNumberFormat="1" applyFont="1" applyFill="1" applyBorder="1"/>
    <xf numFmtId="43" fontId="4" fillId="10" borderId="14" xfId="1" applyFont="1" applyFill="1" applyBorder="1"/>
    <xf numFmtId="164" fontId="3" fillId="6" borderId="27" xfId="1" applyNumberFormat="1" applyFont="1" applyFill="1" applyBorder="1" applyAlignment="1">
      <alignment horizontal="center"/>
    </xf>
    <xf numFmtId="164" fontId="3" fillId="6" borderId="28" xfId="1" applyNumberFormat="1" applyFont="1" applyFill="1" applyBorder="1" applyAlignment="1">
      <alignment horizontal="center"/>
    </xf>
    <xf numFmtId="4" fontId="0" fillId="0" borderId="6" xfId="0" applyNumberForma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4" fontId="0" fillId="0" borderId="6" xfId="0" applyNumberFormat="1" applyFill="1" applyBorder="1" applyAlignment="1">
      <alignment horizontal="right" wrapText="1"/>
    </xf>
    <xf numFmtId="49" fontId="5" fillId="0" borderId="6" xfId="0" applyNumberFormat="1" applyFont="1" applyFill="1" applyBorder="1" applyAlignment="1">
      <alignment wrapText="1"/>
    </xf>
    <xf numFmtId="4" fontId="22" fillId="0" borderId="6" xfId="0" applyNumberFormat="1" applyFont="1" applyFill="1" applyBorder="1" applyAlignment="1">
      <alignment horizontal="right" wrapText="1"/>
    </xf>
    <xf numFmtId="49" fontId="22" fillId="0" borderId="6" xfId="0" applyNumberFormat="1" applyFont="1" applyFill="1" applyBorder="1" applyAlignment="1">
      <alignment wrapText="1"/>
    </xf>
    <xf numFmtId="49" fontId="5" fillId="0" borderId="20" xfId="0" applyNumberFormat="1" applyFont="1" applyFill="1" applyBorder="1" applyAlignment="1">
      <alignment wrapText="1"/>
    </xf>
    <xf numFmtId="49" fontId="7" fillId="0" borderId="20" xfId="0" applyNumberFormat="1" applyFont="1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22" fillId="0" borderId="20" xfId="0" applyFont="1" applyFill="1" applyBorder="1" applyAlignment="1">
      <alignment wrapText="1"/>
    </xf>
    <xf numFmtId="43" fontId="24" fillId="2" borderId="0" xfId="1" applyFont="1" applyFill="1" applyBorder="1"/>
    <xf numFmtId="43" fontId="1" fillId="2" borderId="0" xfId="1" applyFont="1" applyFill="1" applyBorder="1"/>
    <xf numFmtId="0" fontId="0" fillId="2" borderId="0" xfId="0" applyFont="1" applyFill="1" applyBorder="1"/>
    <xf numFmtId="0" fontId="25" fillId="2" borderId="0" xfId="0" applyFont="1" applyFill="1" applyBorder="1"/>
    <xf numFmtId="0" fontId="20" fillId="2" borderId="0" xfId="0" applyFont="1" applyFill="1" applyBorder="1" applyAlignment="1">
      <alignment wrapText="1"/>
    </xf>
    <xf numFmtId="4" fontId="20" fillId="2" borderId="0" xfId="0" applyNumberFormat="1" applyFont="1" applyFill="1" applyBorder="1" applyAlignment="1">
      <alignment wrapText="1"/>
    </xf>
    <xf numFmtId="4" fontId="23" fillId="2" borderId="0" xfId="0" applyNumberFormat="1" applyFont="1" applyFill="1" applyBorder="1" applyAlignment="1">
      <alignment wrapText="1"/>
    </xf>
    <xf numFmtId="43" fontId="27" fillId="2" borderId="0" xfId="1" applyFont="1" applyFill="1" applyBorder="1"/>
    <xf numFmtId="4" fontId="20" fillId="2" borderId="0" xfId="0" applyNumberFormat="1" applyFont="1" applyFill="1" applyBorder="1"/>
    <xf numFmtId="43" fontId="20" fillId="2" borderId="0" xfId="0" applyNumberFormat="1" applyFont="1" applyFill="1" applyBorder="1"/>
    <xf numFmtId="0" fontId="27" fillId="2" borderId="0" xfId="0" applyFont="1" applyFill="1" applyBorder="1"/>
    <xf numFmtId="43" fontId="3" fillId="10" borderId="29" xfId="1" applyFont="1" applyFill="1" applyBorder="1"/>
    <xf numFmtId="43" fontId="20" fillId="6" borderId="30" xfId="1" applyFont="1" applyFill="1" applyBorder="1"/>
    <xf numFmtId="43" fontId="20" fillId="6" borderId="31" xfId="1" applyFont="1" applyFill="1" applyBorder="1"/>
    <xf numFmtId="43" fontId="19" fillId="6" borderId="31" xfId="1" applyFont="1" applyFill="1" applyBorder="1"/>
    <xf numFmtId="43" fontId="4" fillId="6" borderId="31" xfId="1" applyFont="1" applyFill="1" applyBorder="1"/>
    <xf numFmtId="43" fontId="2" fillId="6" borderId="32" xfId="1" applyFont="1" applyFill="1" applyBorder="1"/>
    <xf numFmtId="43" fontId="4" fillId="6" borderId="33" xfId="1" applyFont="1" applyFill="1" applyBorder="1"/>
    <xf numFmtId="43" fontId="21" fillId="6" borderId="33" xfId="1" applyFont="1" applyFill="1" applyBorder="1"/>
    <xf numFmtId="43" fontId="18" fillId="6" borderId="33" xfId="1" applyFont="1" applyFill="1" applyBorder="1"/>
    <xf numFmtId="43" fontId="3" fillId="6" borderId="20" xfId="1" applyFont="1" applyFill="1" applyBorder="1"/>
    <xf numFmtId="40" fontId="3" fillId="6" borderId="34" xfId="1" applyNumberFormat="1" applyFont="1" applyFill="1" applyBorder="1"/>
    <xf numFmtId="43" fontId="4" fillId="6" borderId="35" xfId="1" applyFont="1" applyFill="1" applyBorder="1"/>
    <xf numFmtId="164" fontId="3" fillId="3" borderId="27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9" fillId="3" borderId="0" xfId="1" applyFont="1" applyFill="1" applyBorder="1"/>
    <xf numFmtId="43" fontId="20" fillId="3" borderId="0" xfId="1" applyFont="1" applyFill="1" applyBorder="1"/>
    <xf numFmtId="43" fontId="2" fillId="3" borderId="1" xfId="1" applyFont="1" applyFill="1" applyBorder="1"/>
    <xf numFmtId="43" fontId="18" fillId="3" borderId="0" xfId="1" applyFont="1" applyFill="1" applyBorder="1"/>
    <xf numFmtId="43" fontId="21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0" fontId="4" fillId="10" borderId="13" xfId="1" applyNumberFormat="1" applyFont="1" applyFill="1" applyBorder="1" applyAlignment="1">
      <alignment horizontal="center"/>
    </xf>
    <xf numFmtId="17" fontId="3" fillId="10" borderId="23" xfId="0" applyNumberFormat="1" applyFont="1" applyFill="1" applyBorder="1" applyAlignment="1">
      <alignment horizontal="center"/>
    </xf>
    <xf numFmtId="164" fontId="3" fillId="10" borderId="22" xfId="1" applyNumberFormat="1" applyFont="1" applyFill="1" applyBorder="1" applyAlignment="1">
      <alignment horizontal="center"/>
    </xf>
    <xf numFmtId="43" fontId="28" fillId="6" borderId="0" xfId="1" applyFont="1" applyFill="1" applyBorder="1"/>
    <xf numFmtId="43" fontId="9" fillId="6" borderId="0" xfId="1" applyFont="1" applyFill="1" applyBorder="1"/>
    <xf numFmtId="43" fontId="6" fillId="0" borderId="0" xfId="1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4" fontId="0" fillId="0" borderId="6" xfId="0" applyNumberForma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wrapText="1"/>
    </xf>
    <xf numFmtId="4" fontId="0" fillId="10" borderId="6" xfId="0" applyNumberFormat="1" applyFill="1" applyBorder="1" applyAlignment="1">
      <alignment horizontal="center" wrapText="1"/>
    </xf>
    <xf numFmtId="0" fontId="3" fillId="4" borderId="8" xfId="1" applyNumberFormat="1" applyFont="1" applyFill="1" applyBorder="1" applyAlignment="1">
      <alignment horizontal="center"/>
    </xf>
    <xf numFmtId="0" fontId="3" fillId="4" borderId="12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43" fontId="3" fillId="11" borderId="8" xfId="1" applyFont="1" applyFill="1" applyBorder="1" applyAlignment="1">
      <alignment horizontal="center"/>
    </xf>
    <xf numFmtId="43" fontId="3" fillId="11" borderId="12" xfId="1" applyFont="1" applyFill="1" applyBorder="1" applyAlignment="1">
      <alignment horizontal="center"/>
    </xf>
    <xf numFmtId="43" fontId="3" fillId="11" borderId="9" xfId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3" borderId="12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3" fillId="12" borderId="8" xfId="1" applyFont="1" applyFill="1" applyBorder="1" applyAlignment="1">
      <alignment horizontal="center"/>
    </xf>
    <xf numFmtId="43" fontId="3" fillId="12" borderId="12" xfId="1" applyFont="1" applyFill="1" applyBorder="1" applyAlignment="1">
      <alignment horizontal="center"/>
    </xf>
    <xf numFmtId="43" fontId="3" fillId="12" borderId="9" xfId="1" applyFont="1" applyFill="1" applyBorder="1" applyAlignment="1">
      <alignment horizontal="center"/>
    </xf>
    <xf numFmtId="43" fontId="26" fillId="2" borderId="0" xfId="1" applyFont="1" applyFill="1" applyBorder="1" applyAlignment="1">
      <alignment horizontal="center" wrapText="1"/>
    </xf>
    <xf numFmtId="49" fontId="26" fillId="2" borderId="0" xfId="0" applyNumberFormat="1" applyFont="1" applyFill="1" applyBorder="1" applyAlignment="1">
      <alignment horizontal="center" wrapText="1"/>
    </xf>
    <xf numFmtId="43" fontId="3" fillId="3" borderId="3" xfId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0" fontId="3" fillId="10" borderId="8" xfId="1" applyNumberFormat="1" applyFont="1" applyFill="1" applyBorder="1" applyAlignment="1">
      <alignment horizontal="center"/>
    </xf>
    <xf numFmtId="0" fontId="3" fillId="10" borderId="12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35" customWidth="1"/>
    <col min="2" max="2" width="17.28515625" style="36" customWidth="1"/>
    <col min="3" max="3" width="16.7109375" style="36" customWidth="1"/>
    <col min="4" max="4" width="20.5703125" style="36" customWidth="1"/>
    <col min="5" max="5" width="20.85546875" style="37" customWidth="1"/>
    <col min="6" max="6" width="17.42578125" style="36" customWidth="1"/>
    <col min="7" max="7" width="16.42578125" style="36" customWidth="1"/>
    <col min="8" max="8" width="13.7109375" style="38" customWidth="1"/>
    <col min="9" max="9" width="61.28515625" style="39" customWidth="1"/>
    <col min="10" max="15" width="16.7109375" style="39" customWidth="1"/>
    <col min="16" max="16" width="11.42578125" style="38"/>
    <col min="17" max="17" width="57.42578125" style="48" customWidth="1"/>
    <col min="18" max="18" width="17.7109375" style="40" customWidth="1"/>
    <col min="19" max="19" width="17.7109375" style="49" customWidth="1"/>
    <col min="20" max="23" width="17.7109375" style="40" customWidth="1"/>
    <col min="24" max="24" width="11.42578125" style="38"/>
    <col min="25" max="25" width="43" style="35" customWidth="1"/>
    <col min="26" max="26" width="21.7109375" style="40" customWidth="1"/>
    <col min="27" max="31" width="17.28515625" style="40" customWidth="1"/>
    <col min="32" max="32" width="11.42578125" style="38"/>
    <col min="33" max="33" width="43" style="35" customWidth="1"/>
    <col min="34" max="34" width="21.7109375" style="40" customWidth="1"/>
    <col min="35" max="39" width="18.5703125" style="40" customWidth="1"/>
    <col min="40" max="40" width="11.42578125" style="38"/>
    <col min="41" max="41" width="46.42578125" style="35" customWidth="1"/>
    <col min="42" max="42" width="18.28515625" style="40" customWidth="1"/>
    <col min="43" max="47" width="14.140625" style="40" customWidth="1"/>
    <col min="48" max="48" width="11.42578125" style="38"/>
    <col min="49" max="49" width="46.28515625" style="40" customWidth="1"/>
    <col min="50" max="51" width="16.85546875" style="40" customWidth="1"/>
    <col min="52" max="53" width="17.85546875" style="40" customWidth="1"/>
    <col min="54" max="55" width="16.85546875" style="40" customWidth="1"/>
    <col min="56" max="56" width="39.85546875" style="40" customWidth="1"/>
    <col min="57" max="58" width="16.85546875" style="40" bestFit="1" customWidth="1"/>
    <col min="59" max="60" width="17.85546875" style="40" bestFit="1" customWidth="1"/>
    <col min="61" max="62" width="16.85546875" style="40" bestFit="1" customWidth="1"/>
    <col min="63" max="16384" width="11.42578125" style="40"/>
  </cols>
  <sheetData>
    <row r="1" spans="1:62" x14ac:dyDescent="0.2">
      <c r="Q1" s="39"/>
      <c r="R1" s="39"/>
      <c r="S1" s="39"/>
      <c r="T1" s="39"/>
      <c r="U1" s="39"/>
      <c r="V1" s="39"/>
      <c r="W1" s="39"/>
    </row>
    <row r="2" spans="1:62" x14ac:dyDescent="0.2">
      <c r="A2" s="41" t="s">
        <v>1</v>
      </c>
      <c r="I2" s="42" t="s">
        <v>1</v>
      </c>
      <c r="J2" s="42"/>
      <c r="K2" s="42"/>
      <c r="L2" s="42"/>
      <c r="M2" s="42"/>
      <c r="N2" s="42"/>
      <c r="O2" s="42"/>
      <c r="Q2" s="42" t="s">
        <v>1</v>
      </c>
      <c r="R2" s="42"/>
      <c r="S2" s="42"/>
      <c r="T2" s="42"/>
      <c r="U2" s="42"/>
      <c r="V2" s="42"/>
      <c r="W2" s="42"/>
      <c r="Y2" s="4" t="s">
        <v>1</v>
      </c>
      <c r="AG2" s="4" t="s">
        <v>1</v>
      </c>
      <c r="AO2" s="4" t="s">
        <v>1</v>
      </c>
    </row>
    <row r="3" spans="1:62" x14ac:dyDescent="0.2">
      <c r="A3" s="41" t="s">
        <v>67</v>
      </c>
      <c r="I3" s="42" t="s">
        <v>68</v>
      </c>
      <c r="J3" s="42"/>
      <c r="K3" s="42"/>
      <c r="L3" s="42"/>
      <c r="M3" s="42"/>
      <c r="N3" s="42"/>
      <c r="O3" s="42"/>
      <c r="Q3" s="42" t="s">
        <v>68</v>
      </c>
      <c r="R3" s="42"/>
      <c r="S3" s="42"/>
      <c r="T3" s="42"/>
      <c r="U3" s="42"/>
      <c r="V3" s="42"/>
      <c r="W3" s="42"/>
      <c r="Y3" s="4" t="s">
        <v>69</v>
      </c>
      <c r="AG3" s="4" t="s">
        <v>69</v>
      </c>
      <c r="AO3" s="4" t="s">
        <v>69</v>
      </c>
      <c r="AW3" s="40" t="s">
        <v>1</v>
      </c>
      <c r="BD3" s="40" t="s">
        <v>1</v>
      </c>
    </row>
    <row r="4" spans="1:62" x14ac:dyDescent="0.2">
      <c r="A4" s="41" t="s">
        <v>70</v>
      </c>
      <c r="I4" s="42" t="s">
        <v>71</v>
      </c>
      <c r="J4" s="42"/>
      <c r="K4" s="42"/>
      <c r="L4" s="42"/>
      <c r="M4" s="42"/>
      <c r="N4" s="42"/>
      <c r="O4" s="42"/>
      <c r="Q4" s="42" t="s">
        <v>72</v>
      </c>
      <c r="R4" s="42"/>
      <c r="S4" s="42"/>
      <c r="T4" s="42"/>
      <c r="U4" s="42"/>
      <c r="V4" s="42"/>
      <c r="W4" s="42"/>
      <c r="Y4" s="4" t="s">
        <v>73</v>
      </c>
      <c r="AG4" s="4" t="s">
        <v>74</v>
      </c>
      <c r="AO4" s="4" t="s">
        <v>75</v>
      </c>
      <c r="AW4" s="40" t="s">
        <v>68</v>
      </c>
      <c r="BD4" s="40" t="s">
        <v>226</v>
      </c>
    </row>
    <row r="5" spans="1:62" x14ac:dyDescent="0.2">
      <c r="A5" s="41" t="s">
        <v>76</v>
      </c>
      <c r="Q5" s="39"/>
      <c r="R5" s="39"/>
      <c r="S5" s="39"/>
      <c r="T5" s="39"/>
      <c r="U5" s="39"/>
      <c r="V5" s="39"/>
      <c r="W5" s="39"/>
      <c r="AW5" s="40" t="s">
        <v>228</v>
      </c>
      <c r="BD5" s="40" t="s">
        <v>227</v>
      </c>
    </row>
    <row r="6" spans="1:62" x14ac:dyDescent="0.2">
      <c r="A6" s="41" t="s">
        <v>77</v>
      </c>
      <c r="B6" s="43" t="s">
        <v>78</v>
      </c>
      <c r="D6" s="43" t="s">
        <v>79</v>
      </c>
      <c r="F6" s="43" t="s">
        <v>80</v>
      </c>
      <c r="I6" s="44" t="s">
        <v>77</v>
      </c>
      <c r="J6" s="256" t="s">
        <v>78</v>
      </c>
      <c r="K6" s="256"/>
      <c r="L6" s="256" t="s">
        <v>79</v>
      </c>
      <c r="M6" s="256"/>
      <c r="N6" s="256" t="s">
        <v>80</v>
      </c>
      <c r="O6" s="256"/>
      <c r="Q6" s="44" t="s">
        <v>77</v>
      </c>
      <c r="R6" s="256" t="s">
        <v>78</v>
      </c>
      <c r="S6" s="256"/>
      <c r="T6" s="256" t="s">
        <v>79</v>
      </c>
      <c r="U6" s="256"/>
      <c r="V6" s="256" t="s">
        <v>80</v>
      </c>
      <c r="W6" s="256"/>
      <c r="Y6" s="45"/>
      <c r="Z6" s="256" t="s">
        <v>78</v>
      </c>
      <c r="AA6" s="256"/>
      <c r="AB6" s="256" t="s">
        <v>79</v>
      </c>
      <c r="AC6" s="256"/>
      <c r="AD6" s="256" t="s">
        <v>80</v>
      </c>
      <c r="AE6" s="256"/>
      <c r="AG6" s="45"/>
      <c r="AH6" s="256" t="s">
        <v>78</v>
      </c>
      <c r="AI6" s="256"/>
      <c r="AJ6" s="256" t="s">
        <v>79</v>
      </c>
      <c r="AK6" s="256"/>
      <c r="AL6" s="256" t="s">
        <v>80</v>
      </c>
      <c r="AM6" s="256"/>
      <c r="AO6" s="46"/>
      <c r="AP6" s="256" t="s">
        <v>78</v>
      </c>
      <c r="AQ6" s="256"/>
      <c r="AR6" s="256" t="s">
        <v>79</v>
      </c>
      <c r="AS6" s="256"/>
      <c r="AT6" s="256" t="s">
        <v>80</v>
      </c>
      <c r="AU6" s="256"/>
    </row>
    <row r="7" spans="1:62" x14ac:dyDescent="0.2">
      <c r="B7" s="43" t="s">
        <v>81</v>
      </c>
      <c r="C7" s="43" t="s">
        <v>82</v>
      </c>
      <c r="D7" s="43" t="s">
        <v>81</v>
      </c>
      <c r="E7" s="47" t="s">
        <v>82</v>
      </c>
      <c r="F7" s="43" t="s">
        <v>81</v>
      </c>
      <c r="G7" s="43" t="s">
        <v>82</v>
      </c>
      <c r="I7" s="40"/>
      <c r="J7" s="32" t="s">
        <v>81</v>
      </c>
      <c r="K7" s="32" t="s">
        <v>82</v>
      </c>
      <c r="L7" s="32" t="s">
        <v>81</v>
      </c>
      <c r="M7" s="32" t="s">
        <v>82</v>
      </c>
      <c r="N7" s="32" t="s">
        <v>81</v>
      </c>
      <c r="O7" s="32" t="s">
        <v>82</v>
      </c>
      <c r="Q7" s="40"/>
      <c r="R7" s="32" t="s">
        <v>81</v>
      </c>
      <c r="S7" s="32" t="s">
        <v>82</v>
      </c>
      <c r="T7" s="32" t="s">
        <v>81</v>
      </c>
      <c r="U7" s="32" t="s">
        <v>82</v>
      </c>
      <c r="V7" s="32" t="s">
        <v>81</v>
      </c>
      <c r="W7" s="32" t="s">
        <v>82</v>
      </c>
      <c r="Y7" s="5" t="s">
        <v>77</v>
      </c>
      <c r="Z7" s="32" t="s">
        <v>81</v>
      </c>
      <c r="AA7" s="32" t="s">
        <v>82</v>
      </c>
      <c r="AB7" s="32" t="s">
        <v>81</v>
      </c>
      <c r="AC7" s="32" t="s">
        <v>82</v>
      </c>
      <c r="AD7" s="32" t="s">
        <v>81</v>
      </c>
      <c r="AE7" s="32" t="s">
        <v>82</v>
      </c>
      <c r="AG7" s="5" t="s">
        <v>77</v>
      </c>
      <c r="AH7" s="32" t="s">
        <v>81</v>
      </c>
      <c r="AI7" s="32" t="s">
        <v>82</v>
      </c>
      <c r="AJ7" s="32" t="s">
        <v>81</v>
      </c>
      <c r="AK7" s="32" t="s">
        <v>82</v>
      </c>
      <c r="AL7" s="32" t="s">
        <v>81</v>
      </c>
      <c r="AM7" s="32" t="s">
        <v>82</v>
      </c>
      <c r="AO7" s="6" t="s">
        <v>77</v>
      </c>
      <c r="AP7" s="32" t="s">
        <v>81</v>
      </c>
      <c r="AQ7" s="32" t="s">
        <v>82</v>
      </c>
      <c r="AR7" s="32" t="s">
        <v>81</v>
      </c>
      <c r="AS7" s="32" t="s">
        <v>82</v>
      </c>
      <c r="AT7" s="32" t="s">
        <v>81</v>
      </c>
      <c r="AU7" s="32" t="s">
        <v>82</v>
      </c>
      <c r="AW7" s="40" t="s">
        <v>77</v>
      </c>
      <c r="AX7" s="40" t="s">
        <v>78</v>
      </c>
      <c r="AZ7" s="40" t="s">
        <v>79</v>
      </c>
      <c r="BB7" s="40" t="s">
        <v>80</v>
      </c>
      <c r="BE7" s="40" t="s">
        <v>78</v>
      </c>
      <c r="BG7" s="40" t="s">
        <v>79</v>
      </c>
      <c r="BI7" s="40" t="s">
        <v>80</v>
      </c>
    </row>
    <row r="8" spans="1:62" x14ac:dyDescent="0.2">
      <c r="I8" s="40"/>
      <c r="J8" s="32"/>
      <c r="K8" s="32"/>
      <c r="L8" s="32"/>
      <c r="M8" s="32"/>
      <c r="N8" s="32"/>
      <c r="O8" s="32"/>
      <c r="Q8" s="40"/>
      <c r="R8" s="32"/>
      <c r="S8" s="32"/>
      <c r="T8" s="32"/>
      <c r="U8" s="32"/>
      <c r="V8" s="32"/>
      <c r="W8" s="32"/>
      <c r="Y8" s="5"/>
      <c r="Z8" s="32"/>
      <c r="AA8" s="32"/>
      <c r="AB8" s="32"/>
      <c r="AC8" s="32"/>
      <c r="AD8" s="32"/>
      <c r="AE8" s="32"/>
      <c r="AG8" s="5"/>
      <c r="AH8" s="32"/>
      <c r="AI8" s="32"/>
      <c r="AJ8" s="32"/>
      <c r="AK8" s="32"/>
      <c r="AL8" s="32"/>
      <c r="AM8" s="32"/>
      <c r="AO8" s="6"/>
      <c r="AP8" s="32"/>
      <c r="AQ8" s="32"/>
      <c r="AR8" s="32"/>
      <c r="AS8" s="32"/>
      <c r="AT8" s="32"/>
      <c r="AU8" s="32"/>
      <c r="AX8" s="40" t="s">
        <v>81</v>
      </c>
      <c r="AY8" s="40" t="s">
        <v>82</v>
      </c>
      <c r="AZ8" s="40" t="s">
        <v>81</v>
      </c>
      <c r="BA8" s="40" t="s">
        <v>82</v>
      </c>
      <c r="BB8" s="40" t="s">
        <v>81</v>
      </c>
      <c r="BC8" s="40" t="s">
        <v>82</v>
      </c>
      <c r="BD8" s="40" t="s">
        <v>77</v>
      </c>
      <c r="BE8" s="40" t="s">
        <v>81</v>
      </c>
      <c r="BF8" s="40" t="s">
        <v>82</v>
      </c>
      <c r="BG8" s="40" t="s">
        <v>81</v>
      </c>
      <c r="BH8" s="40" t="s">
        <v>82</v>
      </c>
      <c r="BI8" s="40" t="s">
        <v>81</v>
      </c>
      <c r="BJ8" s="40" t="s">
        <v>82</v>
      </c>
    </row>
    <row r="9" spans="1:62" x14ac:dyDescent="0.2">
      <c r="A9" s="41" t="s">
        <v>83</v>
      </c>
      <c r="B9" s="43">
        <v>236100</v>
      </c>
      <c r="D9" s="43">
        <v>2551132.25</v>
      </c>
      <c r="E9" s="47">
        <v>2550132.25</v>
      </c>
      <c r="F9" s="43">
        <v>237100</v>
      </c>
      <c r="H9" s="38">
        <f>+F9-AD9</f>
        <v>0</v>
      </c>
      <c r="I9" s="41" t="s">
        <v>84</v>
      </c>
      <c r="J9" s="41">
        <v>236100</v>
      </c>
      <c r="K9" s="41"/>
      <c r="L9" s="41">
        <v>1029932.68</v>
      </c>
      <c r="M9" s="41">
        <v>550288.03</v>
      </c>
      <c r="N9" s="41">
        <v>715744.65</v>
      </c>
      <c r="O9" s="41"/>
      <c r="Q9" s="48" t="s">
        <v>84</v>
      </c>
      <c r="R9" s="40">
        <v>715744.65</v>
      </c>
      <c r="T9" s="40">
        <v>1144766.6200000001</v>
      </c>
      <c r="U9" s="40">
        <v>623411.27</v>
      </c>
      <c r="V9" s="40">
        <v>237100</v>
      </c>
      <c r="X9" s="38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8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8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8">
        <f>+AP9-AL9</f>
        <v>0</v>
      </c>
      <c r="AW9" s="40" t="s">
        <v>84</v>
      </c>
      <c r="AX9" s="40">
        <v>237100</v>
      </c>
      <c r="AZ9" s="40">
        <v>846904.03</v>
      </c>
      <c r="BA9" s="40">
        <v>845904.03</v>
      </c>
      <c r="BB9" s="40">
        <v>238100</v>
      </c>
      <c r="BD9" s="40" t="s">
        <v>84</v>
      </c>
      <c r="BE9" s="40">
        <v>238100</v>
      </c>
      <c r="BG9" s="40">
        <v>1084433.1399999999</v>
      </c>
      <c r="BH9" s="40">
        <v>1208960.7</v>
      </c>
      <c r="BI9" s="40">
        <v>113572.44</v>
      </c>
    </row>
    <row r="10" spans="1:62" x14ac:dyDescent="0.2">
      <c r="A10" s="41" t="s">
        <v>85</v>
      </c>
      <c r="B10" s="43">
        <v>59867934.270000003</v>
      </c>
      <c r="D10" s="43">
        <v>5511003057.6300001</v>
      </c>
      <c r="E10" s="47">
        <v>5482589041.2600002</v>
      </c>
      <c r="F10" s="43">
        <v>88281950.640000001</v>
      </c>
      <c r="H10" s="38">
        <f t="shared" ref="H10:H33" si="0">+F10-AD10</f>
        <v>0</v>
      </c>
      <c r="I10" s="41" t="s">
        <v>85</v>
      </c>
      <c r="J10" s="41">
        <v>59867934.270000003</v>
      </c>
      <c r="K10" s="41"/>
      <c r="L10" s="41">
        <v>831713593.80999994</v>
      </c>
      <c r="M10" s="41">
        <v>782889525.97000003</v>
      </c>
      <c r="N10" s="41">
        <v>108692002.11</v>
      </c>
      <c r="O10" s="41"/>
      <c r="Q10" s="50" t="s">
        <v>85</v>
      </c>
      <c r="R10" s="40">
        <v>108692002.11</v>
      </c>
      <c r="T10" s="40">
        <v>1571772575</v>
      </c>
      <c r="U10" s="40">
        <v>1546276485.3299999</v>
      </c>
      <c r="V10" s="40">
        <v>134188091.78</v>
      </c>
      <c r="X10" s="38">
        <f t="shared" ref="X10:X64" si="1">+R10-N10</f>
        <v>0</v>
      </c>
      <c r="Y10" s="35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8">
        <f t="shared" ref="AF10:AF64" si="2">+Z10-V10</f>
        <v>0</v>
      </c>
      <c r="AG10" s="35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8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8">
        <f t="shared" ref="AV10:AV63" si="4">+AP10-AL10</f>
        <v>0</v>
      </c>
      <c r="AW10" s="40" t="s">
        <v>208</v>
      </c>
      <c r="AX10" s="40">
        <v>107201324.81999999</v>
      </c>
      <c r="AZ10" s="40">
        <v>7761562793.8500004</v>
      </c>
      <c r="BA10" s="40">
        <v>7692329780.0299997</v>
      </c>
      <c r="BB10" s="40">
        <v>176434338.63999999</v>
      </c>
      <c r="BD10" s="40" t="s">
        <v>215</v>
      </c>
      <c r="BE10" s="40">
        <v>176434338.63999999</v>
      </c>
      <c r="BG10" s="40">
        <v>6745874087.04</v>
      </c>
      <c r="BH10" s="40">
        <v>6861641563.1800003</v>
      </c>
      <c r="BI10" s="40">
        <v>60666862.5</v>
      </c>
    </row>
    <row r="11" spans="1:62" x14ac:dyDescent="0.2">
      <c r="A11" s="41" t="s">
        <v>86</v>
      </c>
      <c r="B11" s="43">
        <v>4362999.3499999996</v>
      </c>
      <c r="D11" s="43">
        <v>4960000023.8299999</v>
      </c>
      <c r="E11" s="47">
        <v>4830335601.0900002</v>
      </c>
      <c r="F11" s="43">
        <v>134027422.09</v>
      </c>
      <c r="H11" s="38">
        <f t="shared" si="0"/>
        <v>0</v>
      </c>
      <c r="I11" s="41" t="s">
        <v>87</v>
      </c>
      <c r="J11" s="41">
        <v>4362999.3499999996</v>
      </c>
      <c r="K11" s="41"/>
      <c r="L11" s="41">
        <v>612860081.02999997</v>
      </c>
      <c r="M11" s="41">
        <v>574222269.76999998</v>
      </c>
      <c r="N11" s="41">
        <v>43000810.609999999</v>
      </c>
      <c r="O11" s="41"/>
      <c r="Q11" s="50" t="s">
        <v>86</v>
      </c>
      <c r="R11" s="40">
        <v>43000810.609999999</v>
      </c>
      <c r="T11" s="40">
        <v>1422055350.22</v>
      </c>
      <c r="U11" s="40">
        <v>1380022080.22</v>
      </c>
      <c r="V11" s="40">
        <v>85034080.609999999</v>
      </c>
      <c r="X11" s="38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8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8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8">
        <f t="shared" si="4"/>
        <v>0</v>
      </c>
      <c r="AW11" s="40" t="s">
        <v>86</v>
      </c>
      <c r="AX11" s="40">
        <v>129587438.73</v>
      </c>
      <c r="AZ11" s="40">
        <v>7044188080.5299997</v>
      </c>
      <c r="BA11" s="40">
        <v>7121047020.6000004</v>
      </c>
      <c r="BB11" s="40">
        <v>52728498.659999996</v>
      </c>
      <c r="BD11" s="40" t="s">
        <v>86</v>
      </c>
      <c r="BE11" s="40">
        <v>52728498.659999996</v>
      </c>
      <c r="BG11" s="40">
        <v>5935869480.0500002</v>
      </c>
      <c r="BH11" s="40">
        <v>5984319953.4399996</v>
      </c>
      <c r="BI11" s="40">
        <v>4278025.2699999996</v>
      </c>
    </row>
    <row r="12" spans="1:62" ht="22.5" x14ac:dyDescent="0.2">
      <c r="A12" s="41" t="s">
        <v>88</v>
      </c>
      <c r="B12" s="43">
        <v>45755</v>
      </c>
      <c r="D12" s="43">
        <v>500000</v>
      </c>
      <c r="F12" s="43">
        <v>545755</v>
      </c>
      <c r="H12" s="38">
        <f t="shared" si="0"/>
        <v>0</v>
      </c>
      <c r="I12" s="41" t="s">
        <v>89</v>
      </c>
      <c r="J12" s="41">
        <v>45755</v>
      </c>
      <c r="K12" s="41"/>
      <c r="L12" s="41">
        <v>500000</v>
      </c>
      <c r="M12" s="41"/>
      <c r="N12" s="41">
        <v>545755</v>
      </c>
      <c r="O12" s="41"/>
      <c r="Q12" s="50" t="s">
        <v>89</v>
      </c>
      <c r="R12" s="40">
        <v>545755</v>
      </c>
      <c r="T12" s="40">
        <v>0</v>
      </c>
      <c r="V12" s="40">
        <v>545755</v>
      </c>
      <c r="X12" s="38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8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8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8">
        <f t="shared" si="4"/>
        <v>0</v>
      </c>
      <c r="AW12" s="40" t="s">
        <v>89</v>
      </c>
      <c r="AX12" s="40">
        <v>545755</v>
      </c>
      <c r="AZ12" s="40">
        <v>0</v>
      </c>
      <c r="BB12" s="40">
        <v>545755</v>
      </c>
      <c r="BD12" s="40" t="s">
        <v>88</v>
      </c>
      <c r="BE12" s="40">
        <v>545755</v>
      </c>
      <c r="BG12" s="40">
        <v>0</v>
      </c>
      <c r="BH12" s="40">
        <v>408325.97</v>
      </c>
      <c r="BI12" s="40">
        <v>137429.03</v>
      </c>
    </row>
    <row r="13" spans="1:62" x14ac:dyDescent="0.2">
      <c r="A13" s="41" t="s">
        <v>90</v>
      </c>
      <c r="B13" s="43">
        <v>36464573.280000001</v>
      </c>
      <c r="D13" s="43">
        <v>87665120.469999999</v>
      </c>
      <c r="E13" s="47">
        <v>120413597.14</v>
      </c>
      <c r="F13" s="43">
        <v>3716096.61</v>
      </c>
      <c r="H13" s="38">
        <f t="shared" si="0"/>
        <v>0</v>
      </c>
      <c r="I13" s="41" t="s">
        <v>90</v>
      </c>
      <c r="J13" s="41">
        <v>36464573.280000001</v>
      </c>
      <c r="K13" s="41"/>
      <c r="L13" s="41">
        <v>25273060.16</v>
      </c>
      <c r="M13" s="41">
        <v>61217085.950000003</v>
      </c>
      <c r="N13" s="41">
        <v>520547.49</v>
      </c>
      <c r="O13" s="41"/>
      <c r="Q13" s="50" t="s">
        <v>90</v>
      </c>
      <c r="R13" s="40">
        <v>520547.49</v>
      </c>
      <c r="T13" s="40">
        <v>35581836.100000001</v>
      </c>
      <c r="U13" s="40">
        <v>34385154.380000003</v>
      </c>
      <c r="V13" s="40">
        <v>1717229.21</v>
      </c>
      <c r="X13" s="38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8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8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8">
        <f t="shared" si="4"/>
        <v>0</v>
      </c>
      <c r="AW13" s="40" t="s">
        <v>90</v>
      </c>
      <c r="AX13" s="40">
        <v>8653327.1500000004</v>
      </c>
      <c r="AZ13" s="40">
        <v>120319623.94</v>
      </c>
      <c r="BA13" s="40">
        <v>105289074.72</v>
      </c>
      <c r="BB13" s="40">
        <v>23683876.370000001</v>
      </c>
      <c r="BD13" s="40" t="s">
        <v>90</v>
      </c>
      <c r="BE13" s="40">
        <v>23683876.370000001</v>
      </c>
      <c r="BG13" s="40">
        <v>124646340.54000001</v>
      </c>
      <c r="BH13" s="40">
        <v>142867660.56</v>
      </c>
      <c r="BI13" s="40">
        <v>5462556.3499999996</v>
      </c>
    </row>
    <row r="14" spans="1:62" ht="22.5" x14ac:dyDescent="0.2">
      <c r="A14" s="41" t="s">
        <v>91</v>
      </c>
      <c r="B14" s="43">
        <v>2855391.91</v>
      </c>
      <c r="D14" s="43">
        <v>5801902.5199999996</v>
      </c>
      <c r="E14" s="47">
        <v>4389030.7</v>
      </c>
      <c r="F14" s="43">
        <v>4268263.7300000004</v>
      </c>
      <c r="H14" s="38">
        <f t="shared" si="0"/>
        <v>0</v>
      </c>
      <c r="I14" s="41" t="s">
        <v>91</v>
      </c>
      <c r="J14" s="41">
        <v>2855391.91</v>
      </c>
      <c r="K14" s="41"/>
      <c r="L14" s="41">
        <v>2312236.37</v>
      </c>
      <c r="M14" s="41">
        <v>1345953.12</v>
      </c>
      <c r="N14" s="41">
        <v>3821675.16</v>
      </c>
      <c r="O14" s="41"/>
      <c r="Q14" s="50" t="s">
        <v>91</v>
      </c>
      <c r="R14" s="40">
        <v>3821675.16</v>
      </c>
      <c r="T14" s="40">
        <v>1240473.55</v>
      </c>
      <c r="U14" s="40">
        <v>1278885.8700000001</v>
      </c>
      <c r="V14" s="40">
        <v>3783262.84</v>
      </c>
      <c r="X14" s="38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8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8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8">
        <f t="shared" si="4"/>
        <v>0</v>
      </c>
      <c r="AW14" s="40" t="s">
        <v>91</v>
      </c>
      <c r="AX14" s="40">
        <v>2874243.19</v>
      </c>
      <c r="AZ14" s="40">
        <v>7924911.29</v>
      </c>
      <c r="BA14" s="40">
        <v>5280369.62</v>
      </c>
      <c r="BB14" s="40">
        <v>5518784.8600000003</v>
      </c>
      <c r="BD14" s="40" t="s">
        <v>91</v>
      </c>
      <c r="BE14" s="40">
        <v>5518784.8600000003</v>
      </c>
      <c r="BG14" s="40">
        <v>5482141.6799999997</v>
      </c>
      <c r="BH14" s="40">
        <v>7034338.6399999997</v>
      </c>
      <c r="BI14" s="40">
        <v>3966587.9</v>
      </c>
    </row>
    <row r="15" spans="1:62" x14ac:dyDescent="0.2">
      <c r="A15" s="41" t="s">
        <v>92</v>
      </c>
      <c r="B15" s="43">
        <v>2426818.77</v>
      </c>
      <c r="D15" s="43">
        <v>1529122.74</v>
      </c>
      <c r="E15" s="47">
        <v>1706442.3</v>
      </c>
      <c r="F15" s="43">
        <v>2249499.21</v>
      </c>
      <c r="H15" s="38">
        <f t="shared" si="0"/>
        <v>0</v>
      </c>
      <c r="I15" s="41" t="s">
        <v>93</v>
      </c>
      <c r="J15" s="41">
        <v>2426818.77</v>
      </c>
      <c r="K15" s="41"/>
      <c r="L15" s="41">
        <v>171469.37</v>
      </c>
      <c r="M15" s="41">
        <v>246088.75</v>
      </c>
      <c r="N15" s="41">
        <v>2352199.39</v>
      </c>
      <c r="O15" s="41"/>
      <c r="Q15" s="50" t="s">
        <v>92</v>
      </c>
      <c r="R15" s="40">
        <v>2352199.39</v>
      </c>
      <c r="T15" s="40">
        <v>1250991.67</v>
      </c>
      <c r="U15" s="40">
        <v>269349.59999999998</v>
      </c>
      <c r="V15" s="40">
        <v>3333841.46</v>
      </c>
      <c r="X15" s="38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8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8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8">
        <f t="shared" si="4"/>
        <v>0</v>
      </c>
      <c r="AW15" s="40" t="s">
        <v>209</v>
      </c>
      <c r="AX15" s="40">
        <v>2043040.23</v>
      </c>
      <c r="AZ15" s="40">
        <v>1191287.52</v>
      </c>
      <c r="BA15" s="40">
        <v>865475.59</v>
      </c>
      <c r="BB15" s="40">
        <v>2368852.16</v>
      </c>
      <c r="BD15" s="40" t="s">
        <v>92</v>
      </c>
      <c r="BE15" s="40">
        <v>2368852.16</v>
      </c>
      <c r="BG15" s="40">
        <v>1318818.7</v>
      </c>
      <c r="BH15" s="40">
        <v>936171.63</v>
      </c>
      <c r="BI15" s="40">
        <v>2751499.23</v>
      </c>
    </row>
    <row r="16" spans="1:62" ht="33.75" x14ac:dyDescent="0.2">
      <c r="A16" s="41" t="s">
        <v>96</v>
      </c>
      <c r="B16" s="43">
        <v>2114632.86</v>
      </c>
      <c r="D16" s="43">
        <v>0</v>
      </c>
      <c r="F16" s="43">
        <v>2114632.86</v>
      </c>
      <c r="H16" s="38">
        <f t="shared" si="0"/>
        <v>0</v>
      </c>
      <c r="I16" s="41" t="s">
        <v>97</v>
      </c>
      <c r="J16" s="41">
        <v>2114632.86</v>
      </c>
      <c r="K16" s="41"/>
      <c r="L16" s="41">
        <v>0</v>
      </c>
      <c r="M16" s="41"/>
      <c r="N16" s="41">
        <v>2114632.86</v>
      </c>
      <c r="O16" s="41"/>
      <c r="Q16" s="50" t="s">
        <v>98</v>
      </c>
      <c r="R16" s="40">
        <v>2114632.86</v>
      </c>
      <c r="T16" s="40">
        <v>0</v>
      </c>
      <c r="V16" s="40">
        <v>2114632.86</v>
      </c>
      <c r="X16" s="38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8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8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8">
        <f t="shared" si="4"/>
        <v>0</v>
      </c>
      <c r="AW16" s="40" t="s">
        <v>98</v>
      </c>
      <c r="AX16" s="40">
        <v>2114632.86</v>
      </c>
      <c r="AZ16" s="40">
        <v>0</v>
      </c>
      <c r="BB16" s="40">
        <v>2114632.86</v>
      </c>
      <c r="BD16" s="40" t="s">
        <v>97</v>
      </c>
      <c r="BE16" s="40">
        <v>2114632.86</v>
      </c>
      <c r="BG16" s="40">
        <v>0</v>
      </c>
      <c r="BI16" s="40">
        <v>2114632.86</v>
      </c>
    </row>
    <row r="17" spans="1:62" ht="22.5" x14ac:dyDescent="0.2">
      <c r="A17" s="41" t="s">
        <v>100</v>
      </c>
      <c r="B17" s="43">
        <v>222801.01</v>
      </c>
      <c r="D17" s="43">
        <v>67455.679999999993</v>
      </c>
      <c r="E17" s="47">
        <v>184540.69</v>
      </c>
      <c r="F17" s="43">
        <v>105716</v>
      </c>
      <c r="H17" s="38">
        <f t="shared" si="0"/>
        <v>0</v>
      </c>
      <c r="I17" s="41" t="s">
        <v>100</v>
      </c>
      <c r="J17" s="41">
        <v>222801.01</v>
      </c>
      <c r="K17" s="41"/>
      <c r="L17" s="41">
        <v>6840</v>
      </c>
      <c r="M17" s="41"/>
      <c r="N17" s="41">
        <v>229641.01</v>
      </c>
      <c r="O17" s="41"/>
      <c r="Q17" s="50" t="s">
        <v>101</v>
      </c>
      <c r="R17" s="40">
        <v>229641.01</v>
      </c>
      <c r="T17" s="40">
        <v>6925.68</v>
      </c>
      <c r="U17" s="40">
        <v>107615</v>
      </c>
      <c r="V17" s="40">
        <v>128951.69</v>
      </c>
      <c r="X17" s="38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8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8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8">
        <f t="shared" si="4"/>
        <v>0</v>
      </c>
      <c r="AW17" s="40" t="s">
        <v>101</v>
      </c>
      <c r="AX17" s="40">
        <v>610806.80000000005</v>
      </c>
      <c r="AZ17" s="40">
        <v>64200.639999999999</v>
      </c>
      <c r="BA17" s="40">
        <v>374689.48</v>
      </c>
      <c r="BB17" s="40">
        <v>300317.96000000002</v>
      </c>
      <c r="BD17" s="40" t="s">
        <v>100</v>
      </c>
      <c r="BE17" s="40">
        <v>300317.96000000002</v>
      </c>
      <c r="BG17" s="40">
        <v>153300.4</v>
      </c>
      <c r="BH17" s="40">
        <v>430153.36</v>
      </c>
      <c r="BI17" s="40">
        <v>23465</v>
      </c>
    </row>
    <row r="18" spans="1:62" ht="22.5" x14ac:dyDescent="0.2">
      <c r="A18" s="41" t="s">
        <v>103</v>
      </c>
      <c r="B18" s="43">
        <v>1979679.66</v>
      </c>
      <c r="D18" s="43">
        <v>4640416.0199999996</v>
      </c>
      <c r="E18" s="47">
        <v>4511091.78</v>
      </c>
      <c r="F18" s="43">
        <v>2109003.9</v>
      </c>
      <c r="H18" s="38">
        <f t="shared" si="0"/>
        <v>0</v>
      </c>
      <c r="I18" s="41" t="s">
        <v>103</v>
      </c>
      <c r="J18" s="41">
        <v>1979679.66</v>
      </c>
      <c r="K18" s="41"/>
      <c r="L18" s="41">
        <v>1402617.17</v>
      </c>
      <c r="M18" s="41">
        <v>1405751.48</v>
      </c>
      <c r="N18" s="41">
        <v>1976545.35</v>
      </c>
      <c r="O18" s="41"/>
      <c r="Q18" s="50" t="s">
        <v>103</v>
      </c>
      <c r="R18" s="40">
        <v>1976545.35</v>
      </c>
      <c r="T18" s="40">
        <v>1655410.93</v>
      </c>
      <c r="U18" s="40">
        <v>1549672.29</v>
      </c>
      <c r="V18" s="40">
        <v>2082283.99</v>
      </c>
      <c r="X18" s="38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8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8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8">
        <f t="shared" si="4"/>
        <v>0</v>
      </c>
      <c r="AW18" s="40" t="s">
        <v>103</v>
      </c>
      <c r="AX18" s="40">
        <v>1963965.73</v>
      </c>
      <c r="AZ18" s="40">
        <v>4302451.34</v>
      </c>
      <c r="BA18" s="40">
        <v>4198085.8099999996</v>
      </c>
      <c r="BB18" s="40">
        <v>2068331.26</v>
      </c>
      <c r="BD18" s="40" t="s">
        <v>103</v>
      </c>
      <c r="BE18" s="40">
        <v>2068331.26</v>
      </c>
      <c r="BG18" s="40">
        <v>3324051</v>
      </c>
      <c r="BH18" s="40">
        <v>3953947.11</v>
      </c>
      <c r="BI18" s="40">
        <v>1438435.15</v>
      </c>
    </row>
    <row r="19" spans="1:62" x14ac:dyDescent="0.2">
      <c r="A19" s="41"/>
      <c r="B19" s="43"/>
      <c r="D19" s="43"/>
      <c r="E19" s="47"/>
      <c r="F19" s="43"/>
      <c r="H19" s="38">
        <f t="shared" si="0"/>
        <v>0</v>
      </c>
      <c r="I19" s="41"/>
      <c r="J19" s="41"/>
      <c r="K19" s="41"/>
      <c r="L19" s="41"/>
      <c r="M19" s="41"/>
      <c r="N19" s="41"/>
      <c r="O19" s="41"/>
      <c r="Q19" s="50"/>
      <c r="X19" s="38">
        <f t="shared" si="1"/>
        <v>0</v>
      </c>
      <c r="Y19" s="7"/>
      <c r="Z19" s="8"/>
      <c r="AB19" s="8"/>
      <c r="AC19" s="8"/>
      <c r="AD19" s="8"/>
      <c r="AF19" s="38">
        <f t="shared" si="2"/>
        <v>0</v>
      </c>
      <c r="AG19" s="7"/>
      <c r="AH19" s="8"/>
      <c r="AJ19" s="8"/>
      <c r="AK19" s="8"/>
      <c r="AL19" s="8"/>
      <c r="AN19" s="38">
        <f t="shared" si="3"/>
        <v>0</v>
      </c>
      <c r="AO19" s="7"/>
      <c r="AP19" s="8"/>
      <c r="AR19" s="8"/>
      <c r="AS19" s="8"/>
      <c r="AT19" s="8"/>
      <c r="AV19" s="38">
        <f t="shared" si="4"/>
        <v>0</v>
      </c>
      <c r="AW19" s="40" t="s">
        <v>104</v>
      </c>
      <c r="AX19" s="40">
        <v>337320457.14999998</v>
      </c>
      <c r="AZ19" s="40">
        <v>226421292.88</v>
      </c>
      <c r="BB19" s="40">
        <v>563741750.02999997</v>
      </c>
      <c r="BD19" s="40" t="s">
        <v>104</v>
      </c>
      <c r="BE19" s="40">
        <v>563741750.02999997</v>
      </c>
      <c r="BG19" s="40">
        <v>42540075.840000004</v>
      </c>
      <c r="BI19" s="40">
        <v>606281825.87</v>
      </c>
    </row>
    <row r="20" spans="1:62" x14ac:dyDescent="0.2">
      <c r="A20" s="41"/>
      <c r="B20" s="43"/>
      <c r="D20" s="43"/>
      <c r="E20" s="47"/>
      <c r="F20" s="43"/>
      <c r="H20" s="38">
        <f t="shared" si="0"/>
        <v>0</v>
      </c>
      <c r="I20" s="41"/>
      <c r="J20" s="41"/>
      <c r="K20" s="41"/>
      <c r="L20" s="41"/>
      <c r="M20" s="41"/>
      <c r="N20" s="41"/>
      <c r="O20" s="41"/>
      <c r="Q20" s="50"/>
      <c r="X20" s="38">
        <f t="shared" si="1"/>
        <v>0</v>
      </c>
      <c r="Y20" s="7"/>
      <c r="Z20" s="8"/>
      <c r="AB20" s="8"/>
      <c r="AC20" s="8"/>
      <c r="AD20" s="8"/>
      <c r="AF20" s="38">
        <f t="shared" si="2"/>
        <v>0</v>
      </c>
      <c r="AG20" s="7"/>
      <c r="AH20" s="8"/>
      <c r="AJ20" s="8"/>
      <c r="AK20" s="8"/>
      <c r="AL20" s="8"/>
      <c r="AN20" s="38">
        <f t="shared" si="3"/>
        <v>0</v>
      </c>
      <c r="AO20" s="7"/>
      <c r="AP20" s="8"/>
      <c r="AR20" s="8"/>
      <c r="AS20" s="8"/>
      <c r="AT20" s="8"/>
      <c r="AV20" s="38">
        <f t="shared" si="4"/>
        <v>0</v>
      </c>
      <c r="AW20" s="40" t="s">
        <v>105</v>
      </c>
      <c r="AX20" s="40">
        <v>262367497.80000001</v>
      </c>
      <c r="AZ20" s="40">
        <v>0</v>
      </c>
      <c r="BB20" s="40">
        <v>262367497.80000001</v>
      </c>
      <c r="BD20" s="40" t="s">
        <v>105</v>
      </c>
      <c r="BE20" s="40">
        <v>262367497.80000001</v>
      </c>
      <c r="BG20" s="40">
        <v>0</v>
      </c>
      <c r="BI20" s="40">
        <v>262367497.80000001</v>
      </c>
    </row>
    <row r="21" spans="1:62" x14ac:dyDescent="0.2">
      <c r="A21" s="41"/>
      <c r="B21" s="43"/>
      <c r="D21" s="43"/>
      <c r="E21" s="47"/>
      <c r="F21" s="43"/>
      <c r="H21" s="38">
        <f t="shared" si="0"/>
        <v>0</v>
      </c>
      <c r="I21" s="41"/>
      <c r="J21" s="41"/>
      <c r="K21" s="41"/>
      <c r="L21" s="41"/>
      <c r="M21" s="41"/>
      <c r="N21" s="41"/>
      <c r="O21" s="41"/>
      <c r="Q21" s="50"/>
      <c r="X21" s="38">
        <f t="shared" si="1"/>
        <v>0</v>
      </c>
      <c r="Y21" s="7"/>
      <c r="Z21" s="8"/>
      <c r="AB21" s="8"/>
      <c r="AC21" s="8"/>
      <c r="AD21" s="8"/>
      <c r="AF21" s="38">
        <f t="shared" si="2"/>
        <v>0</v>
      </c>
      <c r="AG21" s="7"/>
      <c r="AH21" s="8"/>
      <c r="AJ21" s="8"/>
      <c r="AK21" s="8"/>
      <c r="AL21" s="8"/>
      <c r="AN21" s="38">
        <f t="shared" si="3"/>
        <v>0</v>
      </c>
      <c r="AO21" s="7"/>
      <c r="AP21" s="8"/>
      <c r="AR21" s="8"/>
      <c r="AS21" s="8"/>
      <c r="AT21" s="8"/>
      <c r="AV21" s="38">
        <f t="shared" si="4"/>
        <v>0</v>
      </c>
      <c r="AW21" s="40" t="s">
        <v>106</v>
      </c>
      <c r="AX21" s="40">
        <v>88018671.700000003</v>
      </c>
      <c r="AZ21" s="40">
        <v>61994588.829999998</v>
      </c>
      <c r="BB21" s="40">
        <v>150013260.53</v>
      </c>
      <c r="BD21" s="40" t="s">
        <v>106</v>
      </c>
      <c r="BE21" s="40">
        <v>150013260.53</v>
      </c>
      <c r="BG21" s="40">
        <v>116962032.84</v>
      </c>
      <c r="BH21" s="40">
        <v>266975293.37</v>
      </c>
      <c r="BI21" s="40">
        <v>0</v>
      </c>
    </row>
    <row r="22" spans="1:62" x14ac:dyDescent="0.2">
      <c r="A22" s="41"/>
      <c r="B22" s="43"/>
      <c r="D22" s="43"/>
      <c r="E22" s="47"/>
      <c r="F22" s="43"/>
      <c r="H22" s="38">
        <f t="shared" si="0"/>
        <v>0</v>
      </c>
      <c r="I22" s="41"/>
      <c r="J22" s="41"/>
      <c r="K22" s="41"/>
      <c r="L22" s="41"/>
      <c r="M22" s="41"/>
      <c r="N22" s="41"/>
      <c r="O22" s="41"/>
      <c r="Q22" s="50"/>
      <c r="X22" s="38">
        <f t="shared" si="1"/>
        <v>0</v>
      </c>
      <c r="Y22" s="7"/>
      <c r="Z22" s="8"/>
      <c r="AB22" s="8"/>
      <c r="AC22" s="8"/>
      <c r="AD22" s="8"/>
      <c r="AF22" s="38">
        <f t="shared" si="2"/>
        <v>0</v>
      </c>
      <c r="AG22" s="7"/>
      <c r="AH22" s="8"/>
      <c r="AJ22" s="8"/>
      <c r="AK22" s="8"/>
      <c r="AL22" s="8"/>
      <c r="AN22" s="38">
        <f t="shared" si="3"/>
        <v>0</v>
      </c>
      <c r="AO22" s="7"/>
      <c r="AP22" s="8"/>
      <c r="AR22" s="8"/>
      <c r="AS22" s="8"/>
      <c r="AT22" s="8"/>
      <c r="AV22" s="38">
        <f t="shared" si="4"/>
        <v>0</v>
      </c>
      <c r="AW22" s="40" t="s">
        <v>109</v>
      </c>
      <c r="AX22" s="40">
        <v>24248675.579999998</v>
      </c>
      <c r="AZ22" s="40">
        <v>232613.42</v>
      </c>
      <c r="BB22" s="40">
        <v>24481289</v>
      </c>
      <c r="BD22" s="40" t="s">
        <v>108</v>
      </c>
      <c r="BE22" s="40">
        <v>24481289</v>
      </c>
      <c r="BG22" s="40">
        <v>1084384.8899999999</v>
      </c>
      <c r="BI22" s="40">
        <v>25565673.890000001</v>
      </c>
    </row>
    <row r="23" spans="1:62" x14ac:dyDescent="0.2">
      <c r="A23" s="41" t="s">
        <v>104</v>
      </c>
      <c r="B23" s="43">
        <v>337320457.14999998</v>
      </c>
      <c r="D23" s="43">
        <v>0</v>
      </c>
      <c r="F23" s="43">
        <v>337320457.14999998</v>
      </c>
      <c r="H23" s="38">
        <f t="shared" si="0"/>
        <v>0</v>
      </c>
      <c r="I23" s="42" t="s">
        <v>104</v>
      </c>
      <c r="J23" s="42">
        <v>337320457.14999998</v>
      </c>
      <c r="K23" s="42"/>
      <c r="L23" s="42">
        <v>0</v>
      </c>
      <c r="M23" s="42"/>
      <c r="N23" s="42">
        <v>337320457.14999998</v>
      </c>
      <c r="O23" s="42"/>
      <c r="Q23" s="50" t="s">
        <v>104</v>
      </c>
      <c r="R23" s="40">
        <v>337320457.14999998</v>
      </c>
      <c r="T23" s="40">
        <v>0</v>
      </c>
      <c r="V23" s="40">
        <v>337320457.14999998</v>
      </c>
      <c r="X23" s="38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8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8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8">
        <f t="shared" si="4"/>
        <v>0</v>
      </c>
      <c r="AW23" s="40" t="s">
        <v>110</v>
      </c>
      <c r="AX23" s="40">
        <v>2502773.6</v>
      </c>
      <c r="AZ23" s="40">
        <v>3333</v>
      </c>
      <c r="BB23" s="40">
        <v>2506106.6</v>
      </c>
      <c r="BD23" s="40" t="s">
        <v>110</v>
      </c>
      <c r="BE23" s="40">
        <v>2506106.6</v>
      </c>
      <c r="BG23" s="40">
        <v>0</v>
      </c>
      <c r="BI23" s="40">
        <v>2506106.6</v>
      </c>
    </row>
    <row r="24" spans="1:62" x14ac:dyDescent="0.2">
      <c r="A24" s="41" t="s">
        <v>105</v>
      </c>
      <c r="B24" s="43">
        <v>262367497.80000001</v>
      </c>
      <c r="D24" s="43">
        <v>0</v>
      </c>
      <c r="F24" s="43">
        <v>262367497.80000001</v>
      </c>
      <c r="H24" s="38">
        <f t="shared" si="0"/>
        <v>0</v>
      </c>
      <c r="I24" s="42" t="s">
        <v>105</v>
      </c>
      <c r="J24" s="42">
        <v>262367497.80000001</v>
      </c>
      <c r="K24" s="42"/>
      <c r="L24" s="42">
        <v>0</v>
      </c>
      <c r="M24" s="42"/>
      <c r="N24" s="42">
        <v>262367497.80000001</v>
      </c>
      <c r="O24" s="42"/>
      <c r="Q24" s="50" t="s">
        <v>105</v>
      </c>
      <c r="R24" s="40">
        <v>262367497.80000001</v>
      </c>
      <c r="T24" s="40">
        <v>0</v>
      </c>
      <c r="V24" s="40">
        <v>262367497.80000001</v>
      </c>
      <c r="X24" s="38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8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8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8">
        <f t="shared" si="4"/>
        <v>0</v>
      </c>
      <c r="AW24" s="40" t="s">
        <v>112</v>
      </c>
      <c r="AX24" s="40">
        <v>1504964.34</v>
      </c>
      <c r="AZ24" s="40">
        <v>0</v>
      </c>
      <c r="BB24" s="40">
        <v>1504964.34</v>
      </c>
      <c r="BD24" s="40" t="s">
        <v>112</v>
      </c>
      <c r="BE24" s="40">
        <v>1504964.34</v>
      </c>
      <c r="BG24" s="40">
        <v>0</v>
      </c>
      <c r="BI24" s="40">
        <v>1504964.34</v>
      </c>
    </row>
    <row r="25" spans="1:62" ht="22.5" x14ac:dyDescent="0.2">
      <c r="A25" s="41" t="s">
        <v>106</v>
      </c>
      <c r="B25" s="43">
        <v>0</v>
      </c>
      <c r="D25" s="43">
        <v>36304419.100000001</v>
      </c>
      <c r="F25" s="43">
        <v>36304419.100000001</v>
      </c>
      <c r="H25" s="38">
        <f t="shared" si="0"/>
        <v>0</v>
      </c>
      <c r="I25" s="41" t="s">
        <v>106</v>
      </c>
      <c r="J25" s="41">
        <v>0</v>
      </c>
      <c r="K25" s="41"/>
      <c r="L25" s="41">
        <v>7711336.5499999998</v>
      </c>
      <c r="M25" s="41"/>
      <c r="N25" s="41">
        <v>7711336.5499999998</v>
      </c>
      <c r="O25" s="41"/>
      <c r="Q25" s="50" t="s">
        <v>107</v>
      </c>
      <c r="R25" s="40">
        <v>7711336.5499999998</v>
      </c>
      <c r="T25" s="40">
        <v>14173354.65</v>
      </c>
      <c r="V25" s="40">
        <v>21884691.199999999</v>
      </c>
      <c r="X25" s="38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8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8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8">
        <f t="shared" si="4"/>
        <v>0</v>
      </c>
      <c r="AW25" s="40" t="s">
        <v>210</v>
      </c>
      <c r="AX25" s="40">
        <v>96393648.709999993</v>
      </c>
      <c r="AZ25" s="40">
        <v>0</v>
      </c>
      <c r="BB25" s="40">
        <v>96393648.709999993</v>
      </c>
      <c r="BD25" s="40" t="s">
        <v>113</v>
      </c>
      <c r="BE25" s="40">
        <v>96393648.709999993</v>
      </c>
      <c r="BG25" s="40">
        <v>3216600</v>
      </c>
      <c r="BI25" s="40">
        <v>99610248.709999993</v>
      </c>
    </row>
    <row r="26" spans="1:62" x14ac:dyDescent="0.2">
      <c r="A26" s="41" t="s">
        <v>108</v>
      </c>
      <c r="B26" s="43">
        <v>24038553.469999999</v>
      </c>
      <c r="D26" s="43">
        <v>238083.99</v>
      </c>
      <c r="E26" s="47">
        <v>421300.79</v>
      </c>
      <c r="F26" s="43">
        <v>23855336.670000002</v>
      </c>
      <c r="H26" s="38">
        <f t="shared" si="0"/>
        <v>0</v>
      </c>
      <c r="I26" s="41" t="s">
        <v>108</v>
      </c>
      <c r="J26" s="41">
        <v>24038553.469999999</v>
      </c>
      <c r="K26" s="41"/>
      <c r="L26" s="41">
        <v>18036</v>
      </c>
      <c r="M26" s="41"/>
      <c r="N26" s="41">
        <v>24056589.469999999</v>
      </c>
      <c r="O26" s="41"/>
      <c r="Q26" s="50" t="s">
        <v>109</v>
      </c>
      <c r="R26" s="40">
        <v>24056589.469999999</v>
      </c>
      <c r="T26" s="40">
        <v>26233.32</v>
      </c>
      <c r="V26" s="40">
        <v>24082822.789999999</v>
      </c>
      <c r="X26" s="38">
        <f t="shared" si="1"/>
        <v>0</v>
      </c>
      <c r="Y26" s="7" t="s">
        <v>109</v>
      </c>
      <c r="Z26" s="8">
        <v>24082822.789999999</v>
      </c>
      <c r="AB26" s="8">
        <v>193814.67</v>
      </c>
      <c r="AC26" s="40">
        <v>421300.79</v>
      </c>
      <c r="AD26" s="8">
        <v>23855336.670000002</v>
      </c>
      <c r="AF26" s="38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8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8">
        <f t="shared" si="4"/>
        <v>0</v>
      </c>
      <c r="AW26" s="40" t="s">
        <v>115</v>
      </c>
      <c r="AX26" s="40">
        <v>33970317.229999997</v>
      </c>
      <c r="AZ26" s="40">
        <v>0</v>
      </c>
      <c r="BB26" s="40">
        <v>33970317.229999997</v>
      </c>
      <c r="BD26" s="40" t="s">
        <v>116</v>
      </c>
      <c r="BE26" s="40">
        <v>33970317.229999997</v>
      </c>
      <c r="BG26" s="40">
        <v>0</v>
      </c>
      <c r="BI26" s="40">
        <v>33970317.229999997</v>
      </c>
    </row>
    <row r="27" spans="1:62" ht="22.5" x14ac:dyDescent="0.2">
      <c r="A27" s="41" t="s">
        <v>110</v>
      </c>
      <c r="B27" s="43">
        <v>2502773.6</v>
      </c>
      <c r="D27" s="43">
        <v>0</v>
      </c>
      <c r="F27" s="43">
        <v>2502773.6</v>
      </c>
      <c r="H27" s="38">
        <f t="shared" si="0"/>
        <v>0</v>
      </c>
      <c r="I27" s="41" t="s">
        <v>111</v>
      </c>
      <c r="J27" s="41">
        <v>2502773.6</v>
      </c>
      <c r="K27" s="41"/>
      <c r="L27" s="41">
        <v>0</v>
      </c>
      <c r="M27" s="41"/>
      <c r="N27" s="41">
        <v>2502773.6</v>
      </c>
      <c r="O27" s="41"/>
      <c r="Q27" s="50" t="s">
        <v>110</v>
      </c>
      <c r="R27" s="40">
        <v>2502773.6</v>
      </c>
      <c r="T27" s="40">
        <v>0</v>
      </c>
      <c r="V27" s="40">
        <v>2502773.6</v>
      </c>
      <c r="X27" s="38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8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8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8">
        <f t="shared" si="4"/>
        <v>0</v>
      </c>
      <c r="AW27" s="40" t="s">
        <v>117</v>
      </c>
      <c r="AX27" s="40">
        <v>67741554.890000001</v>
      </c>
      <c r="AZ27" s="40">
        <v>532056.53</v>
      </c>
      <c r="BB27" s="40">
        <v>68273611.420000002</v>
      </c>
      <c r="BD27" s="40" t="s">
        <v>117</v>
      </c>
      <c r="BE27" s="40">
        <v>68273611.420000002</v>
      </c>
      <c r="BG27" s="40">
        <v>95583.4</v>
      </c>
      <c r="BH27" s="40">
        <v>49840</v>
      </c>
      <c r="BI27" s="40">
        <v>68319354.819999993</v>
      </c>
    </row>
    <row r="28" spans="1:62" x14ac:dyDescent="0.2">
      <c r="A28" s="41" t="s">
        <v>112</v>
      </c>
      <c r="B28" s="43">
        <v>1504964.34</v>
      </c>
      <c r="D28" s="43">
        <v>0</v>
      </c>
      <c r="F28" s="43">
        <v>1504964.34</v>
      </c>
      <c r="H28" s="38">
        <f t="shared" si="0"/>
        <v>0</v>
      </c>
      <c r="I28" s="41" t="s">
        <v>112</v>
      </c>
      <c r="J28" s="41">
        <v>1504964.34</v>
      </c>
      <c r="K28" s="41"/>
      <c r="L28" s="41">
        <v>0</v>
      </c>
      <c r="M28" s="41"/>
      <c r="N28" s="50">
        <v>1504964.34</v>
      </c>
      <c r="O28" s="41"/>
      <c r="Q28" s="50" t="s">
        <v>112</v>
      </c>
      <c r="R28" s="40">
        <v>1504964.34</v>
      </c>
      <c r="T28" s="40">
        <v>0</v>
      </c>
      <c r="V28" s="40">
        <v>1504964.34</v>
      </c>
      <c r="X28" s="38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8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8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8">
        <f t="shared" si="4"/>
        <v>0</v>
      </c>
      <c r="AW28" s="40" t="s">
        <v>119</v>
      </c>
      <c r="AX28" s="40">
        <v>11855443.619999999</v>
      </c>
      <c r="AZ28" s="40">
        <v>0</v>
      </c>
      <c r="BB28" s="40">
        <v>11855443.619999999</v>
      </c>
      <c r="BD28" s="40" t="s">
        <v>119</v>
      </c>
      <c r="BE28" s="40">
        <v>11855443.619999999</v>
      </c>
      <c r="BG28" s="40">
        <v>1713500</v>
      </c>
      <c r="BI28" s="40">
        <v>13568943.619999999</v>
      </c>
    </row>
    <row r="29" spans="1:62" x14ac:dyDescent="0.2">
      <c r="A29" s="41" t="s">
        <v>113</v>
      </c>
      <c r="B29" s="43">
        <v>96393648.709999993</v>
      </c>
      <c r="D29" s="43">
        <v>1623700</v>
      </c>
      <c r="E29" s="47">
        <v>1623700</v>
      </c>
      <c r="F29" s="43">
        <v>96393648.709999993</v>
      </c>
      <c r="H29" s="38">
        <f t="shared" si="0"/>
        <v>0</v>
      </c>
      <c r="I29" s="42" t="s">
        <v>113</v>
      </c>
      <c r="J29" s="42">
        <v>96393648.709999993</v>
      </c>
      <c r="K29" s="42"/>
      <c r="L29" s="42">
        <v>0</v>
      </c>
      <c r="M29" s="42"/>
      <c r="N29" s="42">
        <v>96393648.709999993</v>
      </c>
      <c r="O29" s="42"/>
      <c r="Q29" s="50" t="s">
        <v>114</v>
      </c>
      <c r="R29" s="40">
        <v>96393648.709999993</v>
      </c>
      <c r="T29" s="40">
        <v>1623700</v>
      </c>
      <c r="U29" s="40">
        <v>1623700</v>
      </c>
      <c r="V29" s="40">
        <v>96393648.709999993</v>
      </c>
      <c r="X29" s="38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8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8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8">
        <f t="shared" si="4"/>
        <v>0</v>
      </c>
      <c r="AW29" s="40" t="s">
        <v>120</v>
      </c>
      <c r="AX29" s="40">
        <v>2820986.32</v>
      </c>
      <c r="AZ29" s="40">
        <v>174000</v>
      </c>
      <c r="BB29" s="40">
        <v>2994986.32</v>
      </c>
      <c r="BD29" s="40" t="s">
        <v>120</v>
      </c>
      <c r="BE29" s="40">
        <v>2994986.32</v>
      </c>
      <c r="BG29" s="40">
        <v>0</v>
      </c>
      <c r="BI29" s="40">
        <v>2994986.32</v>
      </c>
    </row>
    <row r="30" spans="1:62" x14ac:dyDescent="0.2">
      <c r="A30" s="41" t="s">
        <v>115</v>
      </c>
      <c r="B30" s="43">
        <v>33970317.229999997</v>
      </c>
      <c r="D30" s="43">
        <v>0</v>
      </c>
      <c r="F30" s="43">
        <v>33970317.229999997</v>
      </c>
      <c r="H30" s="38">
        <f t="shared" si="0"/>
        <v>0</v>
      </c>
      <c r="I30" s="42" t="s">
        <v>116</v>
      </c>
      <c r="J30" s="42">
        <v>33970317.229999997</v>
      </c>
      <c r="K30" s="42"/>
      <c r="L30" s="42">
        <v>0</v>
      </c>
      <c r="M30" s="42"/>
      <c r="N30" s="42">
        <v>33970317.229999997</v>
      </c>
      <c r="O30" s="42"/>
      <c r="Q30" s="50" t="s">
        <v>116</v>
      </c>
      <c r="R30" s="40">
        <v>33970317.229999997</v>
      </c>
      <c r="T30" s="40">
        <v>0</v>
      </c>
      <c r="V30" s="40">
        <v>33970317.229999997</v>
      </c>
      <c r="X30" s="38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8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8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8">
        <f t="shared" si="4"/>
        <v>0</v>
      </c>
      <c r="AW30" s="40" t="s">
        <v>121</v>
      </c>
      <c r="AY30" s="40">
        <v>29769128.800000001</v>
      </c>
      <c r="AZ30" s="40">
        <v>72108070.810000002</v>
      </c>
      <c r="BA30" s="40">
        <v>79711913.230000004</v>
      </c>
      <c r="BC30" s="40">
        <v>37372971.219999999</v>
      </c>
      <c r="BD30" s="40" t="s">
        <v>216</v>
      </c>
      <c r="BF30" s="40">
        <v>37372971.219999999</v>
      </c>
      <c r="BG30" s="40">
        <v>143477243.75</v>
      </c>
      <c r="BH30" s="40">
        <v>114515042.65000001</v>
      </c>
      <c r="BJ30" s="40">
        <v>8410770.1199999992</v>
      </c>
    </row>
    <row r="31" spans="1:62" ht="22.5" x14ac:dyDescent="0.2">
      <c r="A31" s="41" t="s">
        <v>117</v>
      </c>
      <c r="B31" s="43">
        <v>67467251.019999996</v>
      </c>
      <c r="D31" s="43">
        <v>5253632</v>
      </c>
      <c r="E31" s="47">
        <v>5244288.13</v>
      </c>
      <c r="F31" s="43">
        <v>67476594.890000001</v>
      </c>
      <c r="H31" s="38">
        <f t="shared" si="0"/>
        <v>0</v>
      </c>
      <c r="I31" s="41" t="s">
        <v>117</v>
      </c>
      <c r="J31" s="41">
        <v>67467251.019999996</v>
      </c>
      <c r="K31" s="41"/>
      <c r="L31" s="41">
        <v>34800</v>
      </c>
      <c r="M31" s="41"/>
      <c r="N31" s="41">
        <v>67502051.019999996</v>
      </c>
      <c r="O31" s="41"/>
      <c r="Q31" s="50" t="s">
        <v>118</v>
      </c>
      <c r="R31" s="40">
        <v>67502051.019999996</v>
      </c>
      <c r="T31" s="40">
        <v>5200112</v>
      </c>
      <c r="U31" s="40">
        <v>5170932</v>
      </c>
      <c r="V31" s="40">
        <v>67531231.019999996</v>
      </c>
      <c r="X31" s="38">
        <f t="shared" si="1"/>
        <v>0</v>
      </c>
      <c r="Y31" s="7" t="s">
        <v>118</v>
      </c>
      <c r="Z31" s="8">
        <v>67531231.019999996</v>
      </c>
      <c r="AB31" s="8">
        <v>18720</v>
      </c>
      <c r="AC31" s="40">
        <v>73356.13</v>
      </c>
      <c r="AD31" s="8">
        <v>67476594.890000001</v>
      </c>
      <c r="AF31" s="38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8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8">
        <f t="shared" si="4"/>
        <v>0</v>
      </c>
      <c r="AW31" s="40" t="s">
        <v>122</v>
      </c>
      <c r="AY31" s="40">
        <v>26728717.5</v>
      </c>
      <c r="AZ31" s="40">
        <v>104382206.72</v>
      </c>
      <c r="BA31" s="40">
        <v>97085544.180000007</v>
      </c>
      <c r="BC31" s="40">
        <v>19432054.960000001</v>
      </c>
      <c r="BD31" s="40" t="s">
        <v>123</v>
      </c>
      <c r="BF31" s="40">
        <v>19432054.960000001</v>
      </c>
      <c r="BG31" s="40">
        <v>132571764.66</v>
      </c>
      <c r="BH31" s="40">
        <v>125285293.95999999</v>
      </c>
      <c r="BJ31" s="40">
        <v>12145584.26</v>
      </c>
    </row>
    <row r="32" spans="1:62" x14ac:dyDescent="0.2">
      <c r="A32" s="41" t="s">
        <v>119</v>
      </c>
      <c r="B32" s="43">
        <v>10680443.619999999</v>
      </c>
      <c r="D32" s="43">
        <v>1175000</v>
      </c>
      <c r="F32" s="43">
        <v>11855443.619999999</v>
      </c>
      <c r="H32" s="38">
        <f t="shared" si="0"/>
        <v>0</v>
      </c>
      <c r="I32" s="42" t="s">
        <v>119</v>
      </c>
      <c r="J32" s="42">
        <v>10680443.619999999</v>
      </c>
      <c r="K32" s="42"/>
      <c r="L32" s="42">
        <v>0</v>
      </c>
      <c r="M32" s="42"/>
      <c r="N32" s="42">
        <v>10680443.619999999</v>
      </c>
      <c r="O32" s="42"/>
      <c r="Q32" s="50" t="s">
        <v>119</v>
      </c>
      <c r="R32" s="40">
        <v>10680443.619999999</v>
      </c>
      <c r="T32" s="40">
        <v>0</v>
      </c>
      <c r="V32" s="40">
        <v>10680443.619999999</v>
      </c>
      <c r="X32" s="38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8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8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8">
        <f t="shared" si="4"/>
        <v>0</v>
      </c>
      <c r="AW32" s="40" t="s">
        <v>124</v>
      </c>
      <c r="AY32" s="40">
        <v>3923459.18</v>
      </c>
      <c r="AZ32" s="40">
        <v>62232109.450000003</v>
      </c>
      <c r="BA32" s="40">
        <v>61852318.149999999</v>
      </c>
      <c r="BC32" s="40">
        <v>3543667.88</v>
      </c>
      <c r="BD32" s="40" t="s">
        <v>124</v>
      </c>
      <c r="BF32" s="40">
        <v>3543667.88</v>
      </c>
      <c r="BG32" s="40">
        <v>118668853.79000001</v>
      </c>
      <c r="BH32" s="40">
        <v>115125185.91</v>
      </c>
      <c r="BJ32" s="40">
        <v>0</v>
      </c>
    </row>
    <row r="33" spans="1:62" x14ac:dyDescent="0.2">
      <c r="A33" s="41" t="s">
        <v>120</v>
      </c>
      <c r="B33" s="43">
        <v>2820986.32</v>
      </c>
      <c r="D33" s="43">
        <v>0</v>
      </c>
      <c r="F33" s="43">
        <v>2820986.32</v>
      </c>
      <c r="H33" s="38">
        <f t="shared" si="0"/>
        <v>0</v>
      </c>
      <c r="I33" s="42" t="s">
        <v>120</v>
      </c>
      <c r="J33" s="42">
        <v>2820986.32</v>
      </c>
      <c r="K33" s="42"/>
      <c r="L33" s="42">
        <v>0</v>
      </c>
      <c r="M33" s="42"/>
      <c r="N33" s="42">
        <v>2820986.32</v>
      </c>
      <c r="O33" s="42"/>
      <c r="Q33" s="50" t="s">
        <v>120</v>
      </c>
      <c r="R33" s="40">
        <v>2820986.32</v>
      </c>
      <c r="T33" s="40">
        <v>0</v>
      </c>
      <c r="V33" s="40">
        <v>2820986.32</v>
      </c>
      <c r="X33" s="38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8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8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8">
        <f t="shared" si="4"/>
        <v>0</v>
      </c>
      <c r="AW33" s="40" t="s">
        <v>126</v>
      </c>
      <c r="AY33" s="40">
        <v>10449560</v>
      </c>
      <c r="AZ33" s="40">
        <v>26862221.530000001</v>
      </c>
      <c r="BA33" s="40">
        <v>29017663.57</v>
      </c>
      <c r="BC33" s="40">
        <v>12605002.039999999</v>
      </c>
      <c r="BD33" s="40" t="s">
        <v>126</v>
      </c>
      <c r="BF33" s="40">
        <v>12605002.039999999</v>
      </c>
      <c r="BG33" s="40">
        <v>42400583.670000002</v>
      </c>
      <c r="BH33" s="40">
        <v>39806139.710000001</v>
      </c>
      <c r="BJ33" s="40">
        <v>10010558.08</v>
      </c>
    </row>
    <row r="34" spans="1:62" x14ac:dyDescent="0.2">
      <c r="A34" s="41"/>
      <c r="B34" s="43"/>
      <c r="D34" s="43"/>
      <c r="F34" s="43"/>
      <c r="I34" s="42"/>
      <c r="J34" s="42"/>
      <c r="K34" s="42"/>
      <c r="L34" s="42"/>
      <c r="M34" s="42"/>
      <c r="N34" s="42"/>
      <c r="O34" s="42"/>
      <c r="Q34" s="50"/>
      <c r="X34" s="38">
        <f t="shared" si="1"/>
        <v>0</v>
      </c>
      <c r="Y34" s="9"/>
      <c r="Z34" s="8"/>
      <c r="AB34" s="8"/>
      <c r="AD34" s="8"/>
      <c r="AF34" s="38">
        <f t="shared" si="2"/>
        <v>0</v>
      </c>
      <c r="AG34" s="9"/>
      <c r="AH34" s="8"/>
      <c r="AJ34" s="8"/>
      <c r="AL34" s="8"/>
      <c r="AN34" s="38">
        <f t="shared" si="3"/>
        <v>0</v>
      </c>
      <c r="AO34" s="9"/>
      <c r="AP34" s="8"/>
      <c r="AR34" s="8"/>
      <c r="AT34" s="8"/>
      <c r="AV34" s="38">
        <f t="shared" si="4"/>
        <v>0</v>
      </c>
      <c r="AW34" s="40" t="s">
        <v>127</v>
      </c>
      <c r="AY34" s="40">
        <v>188086.05</v>
      </c>
      <c r="AZ34" s="40">
        <v>9987.33</v>
      </c>
      <c r="BA34" s="40">
        <v>11951.98</v>
      </c>
      <c r="BC34" s="40">
        <v>190050.7</v>
      </c>
      <c r="BD34" s="40" t="s">
        <v>127</v>
      </c>
      <c r="BF34" s="40">
        <v>190050.7</v>
      </c>
      <c r="BG34" s="40">
        <v>8399.4</v>
      </c>
      <c r="BH34" s="40">
        <v>2121.3000000000002</v>
      </c>
      <c r="BJ34" s="40">
        <v>183772.6</v>
      </c>
    </row>
    <row r="35" spans="1:62" x14ac:dyDescent="0.2">
      <c r="A35" s="41"/>
      <c r="B35" s="43"/>
      <c r="D35" s="43"/>
      <c r="F35" s="43"/>
      <c r="I35" s="42"/>
      <c r="J35" s="42"/>
      <c r="K35" s="42"/>
      <c r="L35" s="42"/>
      <c r="M35" s="42"/>
      <c r="N35" s="42"/>
      <c r="O35" s="42"/>
      <c r="Q35" s="50"/>
      <c r="X35" s="38">
        <f t="shared" si="1"/>
        <v>0</v>
      </c>
      <c r="Y35" s="9"/>
      <c r="Z35" s="8"/>
      <c r="AB35" s="8"/>
      <c r="AD35" s="8"/>
      <c r="AF35" s="38">
        <f t="shared" si="2"/>
        <v>0</v>
      </c>
      <c r="AG35" s="9"/>
      <c r="AH35" s="8"/>
      <c r="AJ35" s="8"/>
      <c r="AL35" s="8"/>
      <c r="AN35" s="38">
        <f t="shared" si="3"/>
        <v>0</v>
      </c>
      <c r="AO35" s="9"/>
      <c r="AP35" s="8"/>
      <c r="AR35" s="8"/>
      <c r="AT35" s="8"/>
      <c r="AV35" s="38">
        <f t="shared" si="4"/>
        <v>0</v>
      </c>
      <c r="AW35" s="40" t="s">
        <v>128</v>
      </c>
      <c r="AY35" s="40">
        <v>38575295.560000002</v>
      </c>
      <c r="AZ35" s="40">
        <v>30397553.699999999</v>
      </c>
      <c r="BA35" s="40">
        <v>43850680.829999998</v>
      </c>
      <c r="BC35" s="40">
        <v>52028422.689999998</v>
      </c>
      <c r="BD35" s="40" t="s">
        <v>128</v>
      </c>
      <c r="BF35" s="40">
        <v>52028422.689999998</v>
      </c>
      <c r="BG35" s="40">
        <v>153091828</v>
      </c>
      <c r="BH35" s="40">
        <v>131443017.33</v>
      </c>
      <c r="BJ35" s="40">
        <v>30379612.02</v>
      </c>
    </row>
    <row r="36" spans="1:62" x14ac:dyDescent="0.2">
      <c r="A36" s="41"/>
      <c r="B36" s="43"/>
      <c r="D36" s="43"/>
      <c r="F36" s="43"/>
      <c r="I36" s="42"/>
      <c r="J36" s="42"/>
      <c r="K36" s="42"/>
      <c r="L36" s="42"/>
      <c r="M36" s="42"/>
      <c r="N36" s="42"/>
      <c r="O36" s="42"/>
      <c r="Q36" s="50"/>
      <c r="X36" s="38">
        <f t="shared" si="1"/>
        <v>0</v>
      </c>
      <c r="Y36" s="9"/>
      <c r="Z36" s="8"/>
      <c r="AB36" s="8"/>
      <c r="AD36" s="8"/>
      <c r="AF36" s="38">
        <f t="shared" si="2"/>
        <v>0</v>
      </c>
      <c r="AG36" s="9"/>
      <c r="AH36" s="8"/>
      <c r="AJ36" s="8"/>
      <c r="AL36" s="8"/>
      <c r="AN36" s="38">
        <f t="shared" si="3"/>
        <v>0</v>
      </c>
      <c r="AO36" s="9"/>
      <c r="AP36" s="8"/>
      <c r="AR36" s="8"/>
      <c r="AT36" s="8"/>
      <c r="AV36" s="38">
        <f t="shared" si="4"/>
        <v>0</v>
      </c>
      <c r="AW36" s="40" t="s">
        <v>132</v>
      </c>
      <c r="AY36" s="40">
        <v>2717281.85</v>
      </c>
      <c r="AZ36" s="40">
        <v>2097471.37</v>
      </c>
      <c r="BA36" s="40">
        <v>189632.97</v>
      </c>
      <c r="BC36" s="40">
        <v>809443.45</v>
      </c>
      <c r="BD36" s="40" t="s">
        <v>132</v>
      </c>
      <c r="BF36" s="40">
        <v>809443.45</v>
      </c>
      <c r="BG36" s="40">
        <v>803855.26</v>
      </c>
      <c r="BH36" s="40">
        <v>195299.3</v>
      </c>
      <c r="BJ36" s="40">
        <v>200887.49</v>
      </c>
    </row>
    <row r="37" spans="1:62" x14ac:dyDescent="0.2">
      <c r="A37" s="41"/>
      <c r="B37" s="43"/>
      <c r="D37" s="43"/>
      <c r="F37" s="43"/>
      <c r="I37" s="42"/>
      <c r="J37" s="42"/>
      <c r="K37" s="42"/>
      <c r="L37" s="42"/>
      <c r="M37" s="42"/>
      <c r="N37" s="42"/>
      <c r="O37" s="42"/>
      <c r="Q37" s="50"/>
      <c r="X37" s="38">
        <f t="shared" si="1"/>
        <v>0</v>
      </c>
      <c r="Y37" s="9"/>
      <c r="Z37" s="8"/>
      <c r="AB37" s="8"/>
      <c r="AD37" s="8"/>
      <c r="AF37" s="38">
        <f t="shared" si="2"/>
        <v>0</v>
      </c>
      <c r="AG37" s="9"/>
      <c r="AH37" s="8"/>
      <c r="AJ37" s="8"/>
      <c r="AL37" s="8"/>
      <c r="AN37" s="38">
        <f t="shared" si="3"/>
        <v>0</v>
      </c>
      <c r="AO37" s="9"/>
      <c r="AP37" s="8"/>
      <c r="AR37" s="8"/>
      <c r="AT37" s="8"/>
      <c r="AV37" s="38">
        <f t="shared" si="4"/>
        <v>0</v>
      </c>
      <c r="AW37" s="40" t="s">
        <v>133</v>
      </c>
      <c r="AY37" s="40">
        <v>1743037.24</v>
      </c>
      <c r="AZ37" s="40">
        <v>860661.04</v>
      </c>
      <c r="BA37" s="40">
        <v>0</v>
      </c>
      <c r="BC37" s="40">
        <v>882376.2</v>
      </c>
      <c r="BD37" s="40" t="s">
        <v>133</v>
      </c>
      <c r="BF37" s="40">
        <v>882376.2</v>
      </c>
      <c r="BG37" s="40">
        <v>882376.2</v>
      </c>
      <c r="BH37" s="40">
        <v>0</v>
      </c>
      <c r="BJ37" s="40">
        <v>0</v>
      </c>
    </row>
    <row r="38" spans="1:62" x14ac:dyDescent="0.2">
      <c r="A38" s="41"/>
      <c r="B38" s="43"/>
      <c r="D38" s="43"/>
      <c r="F38" s="43"/>
      <c r="I38" s="42"/>
      <c r="J38" s="42"/>
      <c r="K38" s="42"/>
      <c r="L38" s="42"/>
      <c r="M38" s="42"/>
      <c r="N38" s="42"/>
      <c r="O38" s="42"/>
      <c r="Q38" s="50"/>
      <c r="X38" s="38">
        <f t="shared" si="1"/>
        <v>0</v>
      </c>
      <c r="Y38" s="9"/>
      <c r="Z38" s="8"/>
      <c r="AB38" s="8"/>
      <c r="AD38" s="8"/>
      <c r="AF38" s="38">
        <f t="shared" si="2"/>
        <v>0</v>
      </c>
      <c r="AG38" s="9"/>
      <c r="AH38" s="8"/>
      <c r="AJ38" s="8"/>
      <c r="AL38" s="8"/>
      <c r="AN38" s="38">
        <f t="shared" si="3"/>
        <v>0</v>
      </c>
      <c r="AO38" s="9"/>
      <c r="AP38" s="8"/>
      <c r="AR38" s="8"/>
      <c r="AT38" s="8"/>
      <c r="AV38" s="38">
        <f t="shared" si="4"/>
        <v>0</v>
      </c>
      <c r="AW38" s="40" t="s">
        <v>135</v>
      </c>
      <c r="AY38" s="40">
        <v>75963606.629999995</v>
      </c>
      <c r="BA38" s="40">
        <v>0</v>
      </c>
      <c r="BC38" s="40">
        <v>75963606.629999995</v>
      </c>
      <c r="BD38" s="40" t="s">
        <v>135</v>
      </c>
      <c r="BF38" s="40">
        <v>75963606.629999995</v>
      </c>
      <c r="BG38" s="40">
        <v>75963606.629999995</v>
      </c>
      <c r="BH38" s="40">
        <v>0</v>
      </c>
      <c r="BJ38" s="40">
        <v>0</v>
      </c>
    </row>
    <row r="39" spans="1:62" x14ac:dyDescent="0.2">
      <c r="A39" s="41"/>
      <c r="B39" s="43"/>
      <c r="D39" s="43"/>
      <c r="F39" s="43"/>
      <c r="I39" s="42"/>
      <c r="J39" s="42"/>
      <c r="K39" s="42"/>
      <c r="L39" s="42"/>
      <c r="M39" s="42"/>
      <c r="N39" s="42"/>
      <c r="O39" s="42"/>
      <c r="Q39" s="50"/>
      <c r="X39" s="38">
        <f t="shared" si="1"/>
        <v>0</v>
      </c>
      <c r="Y39" s="9"/>
      <c r="Z39" s="8"/>
      <c r="AB39" s="8"/>
      <c r="AD39" s="8"/>
      <c r="AF39" s="38">
        <f t="shared" si="2"/>
        <v>0</v>
      </c>
      <c r="AG39" s="9"/>
      <c r="AH39" s="8"/>
      <c r="AJ39" s="8"/>
      <c r="AL39" s="8"/>
      <c r="AN39" s="38">
        <f t="shared" si="3"/>
        <v>0</v>
      </c>
      <c r="AO39" s="9"/>
      <c r="AP39" s="8"/>
      <c r="AR39" s="8"/>
      <c r="AT39" s="8"/>
      <c r="AV39" s="38">
        <f t="shared" si="4"/>
        <v>0</v>
      </c>
      <c r="AW39" s="40" t="s">
        <v>136</v>
      </c>
      <c r="AY39" s="40">
        <v>5707851.71</v>
      </c>
      <c r="BA39" s="40">
        <v>226421292.88</v>
      </c>
      <c r="BC39" s="40">
        <v>232129144.59</v>
      </c>
      <c r="BD39" s="40" t="s">
        <v>217</v>
      </c>
      <c r="BF39" s="40">
        <v>0</v>
      </c>
      <c r="BH39" s="40">
        <v>75963606.629999995</v>
      </c>
      <c r="BJ39" s="40">
        <v>75963606.629999995</v>
      </c>
    </row>
    <row r="40" spans="1:62" x14ac:dyDescent="0.2">
      <c r="A40" s="41"/>
      <c r="B40" s="43"/>
      <c r="D40" s="43"/>
      <c r="F40" s="43"/>
      <c r="I40" s="42"/>
      <c r="J40" s="42"/>
      <c r="K40" s="42"/>
      <c r="L40" s="42"/>
      <c r="M40" s="42"/>
      <c r="N40" s="42"/>
      <c r="O40" s="42"/>
      <c r="Q40" s="50"/>
      <c r="X40" s="38">
        <f t="shared" si="1"/>
        <v>0</v>
      </c>
      <c r="Y40" s="9"/>
      <c r="Z40" s="8"/>
      <c r="AB40" s="8"/>
      <c r="AD40" s="8"/>
      <c r="AF40" s="38">
        <f t="shared" si="2"/>
        <v>0</v>
      </c>
      <c r="AG40" s="9"/>
      <c r="AH40" s="8"/>
      <c r="AJ40" s="8"/>
      <c r="AL40" s="8"/>
      <c r="AN40" s="38">
        <f t="shared" si="3"/>
        <v>0</v>
      </c>
      <c r="AO40" s="9"/>
      <c r="AP40" s="8"/>
      <c r="AR40" s="8"/>
      <c r="AT40" s="8"/>
      <c r="AV40" s="38">
        <f t="shared" si="4"/>
        <v>0</v>
      </c>
      <c r="AW40" s="40" t="s">
        <v>138</v>
      </c>
      <c r="AY40" s="40">
        <v>805068224.05999994</v>
      </c>
      <c r="AZ40" s="40">
        <v>104979.96</v>
      </c>
      <c r="BA40" s="40">
        <v>596729.94999999995</v>
      </c>
      <c r="BC40" s="40">
        <v>805559974.04999995</v>
      </c>
      <c r="BD40" s="40" t="s">
        <v>136</v>
      </c>
      <c r="BF40" s="40">
        <v>232129144.59</v>
      </c>
      <c r="BH40" s="40">
        <v>42540075.840000004</v>
      </c>
      <c r="BJ40" s="40">
        <v>274669220.43000001</v>
      </c>
    </row>
    <row r="41" spans="1:62" x14ac:dyDescent="0.2">
      <c r="A41" s="41"/>
      <c r="B41" s="43"/>
      <c r="D41" s="43"/>
      <c r="F41" s="43"/>
      <c r="I41" s="42"/>
      <c r="J41" s="42"/>
      <c r="K41" s="42"/>
      <c r="L41" s="42"/>
      <c r="M41" s="42"/>
      <c r="N41" s="42"/>
      <c r="O41" s="42"/>
      <c r="Q41" s="50"/>
      <c r="X41" s="38">
        <f t="shared" si="1"/>
        <v>0</v>
      </c>
      <c r="Y41" s="9"/>
      <c r="Z41" s="8"/>
      <c r="AB41" s="8"/>
      <c r="AD41" s="8"/>
      <c r="AF41" s="38">
        <f t="shared" si="2"/>
        <v>0</v>
      </c>
      <c r="AG41" s="9"/>
      <c r="AH41" s="8"/>
      <c r="AJ41" s="8"/>
      <c r="AL41" s="8"/>
      <c r="AN41" s="38">
        <f t="shared" si="3"/>
        <v>0</v>
      </c>
      <c r="AO41" s="9"/>
      <c r="AP41" s="8"/>
      <c r="AR41" s="8"/>
      <c r="AT41" s="8"/>
      <c r="AV41" s="38">
        <f t="shared" si="4"/>
        <v>0</v>
      </c>
      <c r="AW41" s="40" t="s">
        <v>140</v>
      </c>
      <c r="AY41" s="40">
        <v>-494656.92</v>
      </c>
      <c r="BA41" s="40">
        <v>0</v>
      </c>
      <c r="BC41" s="40">
        <v>-494656.92</v>
      </c>
      <c r="BD41" s="40" t="s">
        <v>139</v>
      </c>
      <c r="BF41" s="40">
        <v>805559974.04999995</v>
      </c>
      <c r="BG41" s="40">
        <v>435134.83</v>
      </c>
      <c r="BH41" s="40">
        <v>1252319.57</v>
      </c>
      <c r="BJ41" s="40">
        <v>806377158.78999996</v>
      </c>
    </row>
    <row r="42" spans="1:62" ht="22.5" x14ac:dyDescent="0.2">
      <c r="A42" s="41" t="s">
        <v>121</v>
      </c>
      <c r="C42" s="43">
        <v>7994104.9199999999</v>
      </c>
      <c r="D42" s="43">
        <v>66000508.799999997</v>
      </c>
      <c r="E42" s="47">
        <v>75133819.510000005</v>
      </c>
      <c r="G42" s="43">
        <v>17127415.629999999</v>
      </c>
      <c r="H42" s="38">
        <f>+G42-AE42</f>
        <v>0</v>
      </c>
      <c r="I42" s="41" t="s">
        <v>121</v>
      </c>
      <c r="J42" s="41"/>
      <c r="K42" s="41">
        <v>7994104.9199999999</v>
      </c>
      <c r="L42" s="41">
        <v>23851830.800000001</v>
      </c>
      <c r="M42" s="41">
        <v>25396876.149999999</v>
      </c>
      <c r="N42" s="41"/>
      <c r="O42" s="41">
        <v>9539150.2699999996</v>
      </c>
      <c r="Q42" s="50" t="s">
        <v>121</v>
      </c>
      <c r="S42" s="49">
        <v>9539150.2699999996</v>
      </c>
      <c r="T42" s="40">
        <v>19656525.260000002</v>
      </c>
      <c r="U42" s="40">
        <v>25444965.670000002</v>
      </c>
      <c r="W42" s="40">
        <v>15327590.68</v>
      </c>
      <c r="X42" s="38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8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8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8">
        <f t="shared" si="4"/>
        <v>0</v>
      </c>
      <c r="AW42" s="40" t="s">
        <v>6</v>
      </c>
      <c r="AY42" s="40">
        <v>3834436.74</v>
      </c>
      <c r="BA42" s="40">
        <v>1803908.56</v>
      </c>
      <c r="BC42" s="40">
        <v>5638345.2999999998</v>
      </c>
      <c r="BD42" s="40" t="s">
        <v>140</v>
      </c>
      <c r="BF42" s="40">
        <v>-494656.92</v>
      </c>
      <c r="BH42" s="40">
        <v>0</v>
      </c>
      <c r="BJ42" s="40">
        <v>-494656.92</v>
      </c>
    </row>
    <row r="43" spans="1:62" x14ac:dyDescent="0.2">
      <c r="A43" s="41" t="s">
        <v>122</v>
      </c>
      <c r="C43" s="43">
        <v>14125738.08</v>
      </c>
      <c r="D43" s="43">
        <v>78119779.760000005</v>
      </c>
      <c r="E43" s="47">
        <v>97182790.150000006</v>
      </c>
      <c r="G43" s="43">
        <v>33188748.469999999</v>
      </c>
      <c r="H43" s="38">
        <f t="shared" ref="H43:H80" si="5">+G43-AE43</f>
        <v>0</v>
      </c>
      <c r="I43" s="41" t="s">
        <v>122</v>
      </c>
      <c r="J43" s="41"/>
      <c r="K43" s="41">
        <v>14125738.08</v>
      </c>
      <c r="L43" s="41">
        <v>12882089.07</v>
      </c>
      <c r="M43" s="41">
        <v>23115383.489999998</v>
      </c>
      <c r="N43" s="41"/>
      <c r="O43" s="41">
        <v>24359032.5</v>
      </c>
      <c r="Q43" s="50" t="s">
        <v>122</v>
      </c>
      <c r="S43" s="49">
        <v>24359032.5</v>
      </c>
      <c r="T43" s="40">
        <v>27157216.140000001</v>
      </c>
      <c r="U43" s="40">
        <v>30587371.710000001</v>
      </c>
      <c r="W43" s="40">
        <v>27789188.07</v>
      </c>
      <c r="X43" s="38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8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8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8">
        <f t="shared" si="4"/>
        <v>0</v>
      </c>
      <c r="AW43" s="40" t="s">
        <v>7</v>
      </c>
      <c r="AY43" s="40">
        <v>130304526.61</v>
      </c>
      <c r="BA43" s="40">
        <v>33830025.350000001</v>
      </c>
      <c r="BC43" s="40">
        <v>164134551.96000001</v>
      </c>
      <c r="BD43" s="40" t="s">
        <v>6</v>
      </c>
      <c r="BF43" s="40">
        <v>5638345.2999999998</v>
      </c>
      <c r="BH43" s="40">
        <v>1745008.5</v>
      </c>
      <c r="BJ43" s="40">
        <v>7383353.7999999998</v>
      </c>
    </row>
    <row r="44" spans="1:62" ht="22.5" x14ac:dyDescent="0.2">
      <c r="A44" s="41" t="s">
        <v>124</v>
      </c>
      <c r="C44" s="43">
        <v>191323.6</v>
      </c>
      <c r="D44" s="43">
        <v>36057770.299999997</v>
      </c>
      <c r="E44" s="47">
        <v>35866446.700000003</v>
      </c>
      <c r="G44" s="43">
        <v>0</v>
      </c>
      <c r="H44" s="38">
        <f t="shared" si="5"/>
        <v>0</v>
      </c>
      <c r="I44" s="41" t="s">
        <v>124</v>
      </c>
      <c r="J44" s="41"/>
      <c r="K44" s="41">
        <v>191323.6</v>
      </c>
      <c r="L44" s="41">
        <v>5846432.2300000004</v>
      </c>
      <c r="M44" s="41">
        <v>7797879.5599999996</v>
      </c>
      <c r="N44" s="41"/>
      <c r="O44" s="41">
        <v>2142770.9300000002</v>
      </c>
      <c r="Q44" s="50" t="s">
        <v>125</v>
      </c>
      <c r="S44" s="49">
        <v>2142770.9300000002</v>
      </c>
      <c r="T44" s="40">
        <v>11652267.369999999</v>
      </c>
      <c r="U44" s="40">
        <v>14198329.17</v>
      </c>
      <c r="W44" s="40">
        <v>4688832.7300000004</v>
      </c>
      <c r="X44" s="38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8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8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8">
        <f t="shared" si="4"/>
        <v>0</v>
      </c>
      <c r="AW44" s="40" t="s">
        <v>60</v>
      </c>
      <c r="AY44" s="40">
        <v>14578965.390000001</v>
      </c>
      <c r="BA44" s="40">
        <v>27372444.48</v>
      </c>
      <c r="BC44" s="40">
        <v>41951409.869999997</v>
      </c>
      <c r="BD44" s="40" t="s">
        <v>220</v>
      </c>
      <c r="BF44" s="40">
        <v>164134551.96000001</v>
      </c>
      <c r="BH44" s="40">
        <v>47720268.780000001</v>
      </c>
      <c r="BJ44" s="40">
        <v>211854820.74000001</v>
      </c>
    </row>
    <row r="45" spans="1:62" ht="22.5" x14ac:dyDescent="0.2">
      <c r="A45" s="41" t="s">
        <v>126</v>
      </c>
      <c r="C45" s="43">
        <v>12023595.390000001</v>
      </c>
      <c r="D45" s="43">
        <v>28212492.149999999</v>
      </c>
      <c r="E45" s="47">
        <v>25498454.329999998</v>
      </c>
      <c r="G45" s="43">
        <v>9309557.5700000003</v>
      </c>
      <c r="H45" s="38">
        <f t="shared" si="5"/>
        <v>0</v>
      </c>
      <c r="I45" s="41" t="s">
        <v>126</v>
      </c>
      <c r="J45" s="41"/>
      <c r="K45" s="41">
        <v>12023595.390000001</v>
      </c>
      <c r="L45" s="41">
        <v>8482999.6899999995</v>
      </c>
      <c r="M45" s="41">
        <v>8310252.4900000002</v>
      </c>
      <c r="N45" s="41"/>
      <c r="O45" s="41">
        <v>11850848.189999999</v>
      </c>
      <c r="Q45" s="50" t="s">
        <v>126</v>
      </c>
      <c r="S45" s="49">
        <v>11850848.189999999</v>
      </c>
      <c r="T45" s="40">
        <v>6141105.4500000002</v>
      </c>
      <c r="U45" s="40">
        <v>8434639.3100000005</v>
      </c>
      <c r="W45" s="40">
        <v>14144382.050000001</v>
      </c>
      <c r="X45" s="38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8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8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8">
        <f t="shared" si="4"/>
        <v>0</v>
      </c>
      <c r="AW45" s="40" t="s">
        <v>8</v>
      </c>
      <c r="AY45" s="40">
        <v>5644161.1699999999</v>
      </c>
      <c r="BA45" s="40">
        <v>1426955.88</v>
      </c>
      <c r="BC45" s="40">
        <v>7071117.0499999998</v>
      </c>
      <c r="BD45" s="40" t="s">
        <v>60</v>
      </c>
      <c r="BF45" s="40">
        <v>41951409.869999997</v>
      </c>
      <c r="BH45" s="40">
        <v>1334875.3</v>
      </c>
      <c r="BJ45" s="40">
        <v>43286285.170000002</v>
      </c>
    </row>
    <row r="46" spans="1:62" ht="22.5" x14ac:dyDescent="0.2">
      <c r="A46" s="41" t="s">
        <v>127</v>
      </c>
      <c r="C46" s="43">
        <v>185670.37</v>
      </c>
      <c r="D46" s="43">
        <v>39346.730000000003</v>
      </c>
      <c r="E46" s="47">
        <v>36316.519999999997</v>
      </c>
      <c r="G46" s="43">
        <v>182640.16</v>
      </c>
      <c r="H46" s="38">
        <f t="shared" si="5"/>
        <v>0</v>
      </c>
      <c r="I46" s="41" t="s">
        <v>127</v>
      </c>
      <c r="J46" s="41"/>
      <c r="K46" s="41">
        <v>185670.37</v>
      </c>
      <c r="L46" s="41">
        <v>5000</v>
      </c>
      <c r="M46" s="41">
        <v>15030.16</v>
      </c>
      <c r="N46" s="41"/>
      <c r="O46" s="41">
        <v>195700.53</v>
      </c>
      <c r="Q46" s="50" t="s">
        <v>127</v>
      </c>
      <c r="S46" s="49">
        <v>195700.53</v>
      </c>
      <c r="T46" s="40">
        <v>14201.53</v>
      </c>
      <c r="U46" s="40">
        <v>2522</v>
      </c>
      <c r="W46" s="40">
        <v>184021</v>
      </c>
      <c r="X46" s="38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8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8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8">
        <f t="shared" si="4"/>
        <v>0</v>
      </c>
      <c r="AW46" s="40" t="s">
        <v>9</v>
      </c>
      <c r="AY46" s="40">
        <v>22774724.239999998</v>
      </c>
      <c r="BA46" s="40">
        <v>8172817.1799999997</v>
      </c>
      <c r="BC46" s="40">
        <v>30947541.420000002</v>
      </c>
      <c r="BD46" s="40" t="s">
        <v>8</v>
      </c>
      <c r="BF46" s="40">
        <v>7071117.0499999998</v>
      </c>
      <c r="BH46" s="40">
        <v>3617092.45</v>
      </c>
      <c r="BJ46" s="40">
        <v>10688209.5</v>
      </c>
    </row>
    <row r="47" spans="1:62" x14ac:dyDescent="0.2">
      <c r="A47" s="41" t="s">
        <v>128</v>
      </c>
      <c r="C47" s="43">
        <v>18332962.039999999</v>
      </c>
      <c r="D47" s="43">
        <v>39131215.219999999</v>
      </c>
      <c r="E47" s="47">
        <v>46094437.75</v>
      </c>
      <c r="G47" s="43">
        <v>25296184.57</v>
      </c>
      <c r="H47" s="38">
        <f t="shared" si="5"/>
        <v>0</v>
      </c>
      <c r="I47" s="41" t="s">
        <v>129</v>
      </c>
      <c r="J47" s="41"/>
      <c r="K47" s="41">
        <v>18332962.039999999</v>
      </c>
      <c r="L47" s="41">
        <v>6930513.8300000001</v>
      </c>
      <c r="M47" s="41">
        <v>7336489.4500000002</v>
      </c>
      <c r="N47" s="41"/>
      <c r="O47" s="41">
        <v>18738937.66</v>
      </c>
      <c r="Q47" s="50" t="s">
        <v>129</v>
      </c>
      <c r="S47" s="49">
        <v>18738937.66</v>
      </c>
      <c r="T47" s="40">
        <v>9011078.5</v>
      </c>
      <c r="U47" s="40">
        <v>8527295.5899999999</v>
      </c>
      <c r="W47" s="40">
        <v>18255154.75</v>
      </c>
      <c r="X47" s="38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8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8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8">
        <f t="shared" si="4"/>
        <v>0</v>
      </c>
      <c r="AW47" s="40" t="s">
        <v>211</v>
      </c>
      <c r="AY47" s="40">
        <v>4166296.63</v>
      </c>
      <c r="BA47" s="40">
        <v>1139545.24</v>
      </c>
      <c r="BC47" s="40">
        <v>5305841.87</v>
      </c>
      <c r="BD47" s="40" t="s">
        <v>9</v>
      </c>
      <c r="BF47" s="40">
        <v>30947541.420000002</v>
      </c>
      <c r="BH47" s="40">
        <v>7486016.6600000001</v>
      </c>
      <c r="BJ47" s="40">
        <v>38433558.079999998</v>
      </c>
    </row>
    <row r="48" spans="1:62" ht="22.5" x14ac:dyDescent="0.2">
      <c r="A48" s="41" t="s">
        <v>130</v>
      </c>
      <c r="C48" s="43">
        <v>5890804.6200000001</v>
      </c>
      <c r="D48" s="43">
        <v>8244834.0599999996</v>
      </c>
      <c r="E48" s="47">
        <v>4587860.46</v>
      </c>
      <c r="G48" s="43">
        <v>2233831.02</v>
      </c>
      <c r="H48" s="38">
        <f t="shared" si="5"/>
        <v>0</v>
      </c>
      <c r="I48" s="41" t="s">
        <v>131</v>
      </c>
      <c r="J48" s="41"/>
      <c r="K48" s="41">
        <v>5890804.6200000001</v>
      </c>
      <c r="L48" s="41">
        <v>5318547.17</v>
      </c>
      <c r="M48" s="41">
        <v>1682759.49</v>
      </c>
      <c r="N48" s="41"/>
      <c r="O48" s="41">
        <v>2255016.94</v>
      </c>
      <c r="Q48" s="50" t="s">
        <v>132</v>
      </c>
      <c r="S48" s="49">
        <v>2255016.94</v>
      </c>
      <c r="T48" s="40">
        <v>1469607.56</v>
      </c>
      <c r="U48" s="40">
        <v>1316248.93</v>
      </c>
      <c r="W48" s="40">
        <v>2101658.31</v>
      </c>
      <c r="X48" s="38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8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8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8">
        <f t="shared" si="4"/>
        <v>0</v>
      </c>
      <c r="AW48" s="40" t="s">
        <v>11</v>
      </c>
      <c r="AY48" s="40">
        <v>27712841.899999999</v>
      </c>
      <c r="BA48" s="40">
        <v>6971445.7199999997</v>
      </c>
      <c r="BC48" s="40">
        <v>34684287.619999997</v>
      </c>
      <c r="BD48" s="40" t="s">
        <v>221</v>
      </c>
      <c r="BF48" s="40">
        <v>5305841.87</v>
      </c>
      <c r="BH48" s="40">
        <v>1147195.18</v>
      </c>
      <c r="BJ48" s="40">
        <v>6453037.0499999998</v>
      </c>
    </row>
    <row r="49" spans="1:62" ht="22.5" x14ac:dyDescent="0.2">
      <c r="A49" s="41" t="s">
        <v>133</v>
      </c>
      <c r="C49" s="43">
        <v>3401451.42</v>
      </c>
      <c r="D49" s="43">
        <v>818869.47</v>
      </c>
      <c r="E49" s="47">
        <v>0</v>
      </c>
      <c r="G49" s="43">
        <v>2582581.9500000002</v>
      </c>
      <c r="H49" s="38">
        <f t="shared" si="5"/>
        <v>0</v>
      </c>
      <c r="I49" s="41" t="s">
        <v>133</v>
      </c>
      <c r="J49" s="41"/>
      <c r="K49" s="41">
        <v>3401451.42</v>
      </c>
      <c r="L49" s="41">
        <v>270694.99</v>
      </c>
      <c r="M49" s="41">
        <v>0</v>
      </c>
      <c r="N49" s="41"/>
      <c r="O49" s="41">
        <v>3130756.43</v>
      </c>
      <c r="Q49" s="50" t="s">
        <v>134</v>
      </c>
      <c r="S49" s="49">
        <v>3130756.43</v>
      </c>
      <c r="T49" s="40">
        <v>272956.49</v>
      </c>
      <c r="U49" s="40">
        <v>0</v>
      </c>
      <c r="W49" s="40">
        <v>2857799.94</v>
      </c>
      <c r="X49" s="38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8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8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8">
        <f t="shared" si="4"/>
        <v>0</v>
      </c>
      <c r="AW49" s="40" t="s">
        <v>212</v>
      </c>
      <c r="AY49" s="40">
        <v>2586725.85</v>
      </c>
      <c r="BA49" s="40">
        <v>1335613.1499999999</v>
      </c>
      <c r="BC49" s="40">
        <v>3922339</v>
      </c>
      <c r="BD49" s="40" t="s">
        <v>11</v>
      </c>
      <c r="BF49" s="40">
        <v>34684287.619999997</v>
      </c>
      <c r="BH49" s="40">
        <v>7176720.1500000004</v>
      </c>
      <c r="BJ49" s="40">
        <v>41861007.770000003</v>
      </c>
    </row>
    <row r="50" spans="1:62" x14ac:dyDescent="0.2">
      <c r="A50" s="41"/>
      <c r="C50" s="43"/>
      <c r="D50" s="43"/>
      <c r="E50" s="47"/>
      <c r="G50" s="43"/>
      <c r="H50" s="38">
        <f t="shared" si="5"/>
        <v>0</v>
      </c>
      <c r="I50" s="41"/>
      <c r="J50" s="41"/>
      <c r="K50" s="41"/>
      <c r="L50" s="41"/>
      <c r="M50" s="41"/>
      <c r="N50" s="41"/>
      <c r="O50" s="41"/>
      <c r="Q50" s="50"/>
      <c r="X50" s="38">
        <f t="shared" si="1"/>
        <v>0</v>
      </c>
      <c r="Y50" s="7"/>
      <c r="AA50" s="8"/>
      <c r="AB50" s="8"/>
      <c r="AC50" s="8"/>
      <c r="AE50" s="8"/>
      <c r="AF50" s="38">
        <f t="shared" si="2"/>
        <v>0</v>
      </c>
      <c r="AG50" s="7"/>
      <c r="AI50" s="8"/>
      <c r="AJ50" s="8"/>
      <c r="AK50" s="8"/>
      <c r="AM50" s="8"/>
      <c r="AN50" s="38">
        <f t="shared" si="3"/>
        <v>0</v>
      </c>
      <c r="AO50" s="7"/>
      <c r="AQ50" s="8"/>
      <c r="AR50" s="8"/>
      <c r="AS50" s="8"/>
      <c r="AU50" s="8"/>
      <c r="AV50" s="38">
        <f t="shared" si="4"/>
        <v>0</v>
      </c>
      <c r="AW50" s="40" t="s">
        <v>64</v>
      </c>
      <c r="AY50" s="40">
        <v>7884582.3499999996</v>
      </c>
      <c r="BA50" s="40">
        <v>3580228.69</v>
      </c>
      <c r="BC50" s="40">
        <v>11464811.039999999</v>
      </c>
      <c r="BD50" s="40" t="s">
        <v>63</v>
      </c>
      <c r="BF50" s="40">
        <v>3922339</v>
      </c>
      <c r="BH50" s="40">
        <v>1660051.84</v>
      </c>
      <c r="BJ50" s="40">
        <v>5582390.8399999999</v>
      </c>
    </row>
    <row r="51" spans="1:62" x14ac:dyDescent="0.2">
      <c r="A51" s="41"/>
      <c r="C51" s="43"/>
      <c r="D51" s="43"/>
      <c r="E51" s="47"/>
      <c r="G51" s="43"/>
      <c r="H51" s="38">
        <f t="shared" si="5"/>
        <v>0</v>
      </c>
      <c r="I51" s="41"/>
      <c r="J51" s="41"/>
      <c r="K51" s="41"/>
      <c r="L51" s="41"/>
      <c r="M51" s="41"/>
      <c r="N51" s="41"/>
      <c r="O51" s="41"/>
      <c r="Q51" s="50"/>
      <c r="X51" s="38">
        <f t="shared" si="1"/>
        <v>0</v>
      </c>
      <c r="Y51" s="7"/>
      <c r="AA51" s="8"/>
      <c r="AB51" s="8"/>
      <c r="AC51" s="8"/>
      <c r="AE51" s="8"/>
      <c r="AF51" s="38">
        <f t="shared" si="2"/>
        <v>0</v>
      </c>
      <c r="AG51" s="7"/>
      <c r="AI51" s="8"/>
      <c r="AJ51" s="8"/>
      <c r="AK51" s="8"/>
      <c r="AM51" s="8"/>
      <c r="AN51" s="38">
        <f t="shared" si="3"/>
        <v>0</v>
      </c>
      <c r="AO51" s="7"/>
      <c r="AQ51" s="8"/>
      <c r="AR51" s="8"/>
      <c r="AS51" s="8"/>
      <c r="AU51" s="8"/>
      <c r="AV51" s="38">
        <f t="shared" si="4"/>
        <v>0</v>
      </c>
      <c r="AW51" s="40" t="s">
        <v>65</v>
      </c>
      <c r="AY51" s="40">
        <v>127370</v>
      </c>
      <c r="BA51" s="40">
        <v>26700</v>
      </c>
      <c r="BC51" s="40">
        <v>154070</v>
      </c>
      <c r="BD51" s="40" t="s">
        <v>64</v>
      </c>
      <c r="BF51" s="40">
        <v>11464811.039999999</v>
      </c>
      <c r="BH51" s="40">
        <v>4240044.7</v>
      </c>
      <c r="BJ51" s="40">
        <v>15704855.74</v>
      </c>
    </row>
    <row r="52" spans="1:62" x14ac:dyDescent="0.2">
      <c r="A52" s="41"/>
      <c r="C52" s="43"/>
      <c r="D52" s="43"/>
      <c r="E52" s="47"/>
      <c r="G52" s="43"/>
      <c r="H52" s="38">
        <f t="shared" si="5"/>
        <v>0</v>
      </c>
      <c r="I52" s="41"/>
      <c r="J52" s="41"/>
      <c r="K52" s="41"/>
      <c r="L52" s="41"/>
      <c r="M52" s="41"/>
      <c r="N52" s="41"/>
      <c r="O52" s="41"/>
      <c r="Q52" s="50"/>
      <c r="X52" s="38">
        <f t="shared" si="1"/>
        <v>0</v>
      </c>
      <c r="Y52" s="7"/>
      <c r="AA52" s="8"/>
      <c r="AB52" s="8"/>
      <c r="AC52" s="8"/>
      <c r="AE52" s="8"/>
      <c r="AF52" s="38">
        <f t="shared" si="2"/>
        <v>0</v>
      </c>
      <c r="AG52" s="7"/>
      <c r="AI52" s="8"/>
      <c r="AJ52" s="8"/>
      <c r="AK52" s="8"/>
      <c r="AM52" s="8"/>
      <c r="AN52" s="38">
        <f t="shared" si="3"/>
        <v>0</v>
      </c>
      <c r="AO52" s="7"/>
      <c r="AQ52" s="8"/>
      <c r="AR52" s="8"/>
      <c r="AS52" s="8"/>
      <c r="AU52" s="8"/>
      <c r="AV52" s="38">
        <f t="shared" si="4"/>
        <v>0</v>
      </c>
      <c r="AW52" s="40" t="s">
        <v>15</v>
      </c>
      <c r="AY52" s="40">
        <v>15868883.699999999</v>
      </c>
      <c r="BA52" s="40">
        <v>2905263.4</v>
      </c>
      <c r="BC52" s="40">
        <v>18774147.100000001</v>
      </c>
      <c r="BD52" s="40" t="s">
        <v>222</v>
      </c>
      <c r="BF52" s="40">
        <v>154070</v>
      </c>
      <c r="BH52" s="40">
        <v>21050</v>
      </c>
      <c r="BJ52" s="40">
        <v>175120</v>
      </c>
    </row>
    <row r="53" spans="1:62" x14ac:dyDescent="0.2">
      <c r="A53" s="41"/>
      <c r="C53" s="43"/>
      <c r="D53" s="43"/>
      <c r="E53" s="47"/>
      <c r="G53" s="43"/>
      <c r="H53" s="38">
        <f t="shared" si="5"/>
        <v>0</v>
      </c>
      <c r="I53" s="41"/>
      <c r="J53" s="41"/>
      <c r="K53" s="41"/>
      <c r="L53" s="41"/>
      <c r="M53" s="41"/>
      <c r="N53" s="41"/>
      <c r="O53" s="41"/>
      <c r="Q53" s="50"/>
      <c r="X53" s="38">
        <f t="shared" si="1"/>
        <v>0</v>
      </c>
      <c r="Y53" s="7"/>
      <c r="AA53" s="8"/>
      <c r="AB53" s="8"/>
      <c r="AC53" s="8"/>
      <c r="AE53" s="8"/>
      <c r="AF53" s="38">
        <f t="shared" si="2"/>
        <v>0</v>
      </c>
      <c r="AG53" s="7"/>
      <c r="AI53" s="8"/>
      <c r="AJ53" s="8"/>
      <c r="AK53" s="8"/>
      <c r="AM53" s="8"/>
      <c r="AN53" s="38">
        <f t="shared" si="3"/>
        <v>0</v>
      </c>
      <c r="AO53" s="7"/>
      <c r="AQ53" s="8"/>
      <c r="AR53" s="8"/>
      <c r="AS53" s="8"/>
      <c r="AU53" s="8"/>
      <c r="AV53" s="38">
        <f t="shared" si="4"/>
        <v>0</v>
      </c>
      <c r="AW53" s="40" t="s">
        <v>17</v>
      </c>
      <c r="AY53" s="40">
        <v>260111679.21000001</v>
      </c>
      <c r="BA53" s="40">
        <v>123956615.89</v>
      </c>
      <c r="BC53" s="40">
        <v>384068295.10000002</v>
      </c>
      <c r="BD53" s="40" t="s">
        <v>15</v>
      </c>
      <c r="BF53" s="40">
        <v>18774147.100000001</v>
      </c>
      <c r="BH53" s="40">
        <v>4515198.6500000004</v>
      </c>
      <c r="BJ53" s="40">
        <v>23289345.75</v>
      </c>
    </row>
    <row r="54" spans="1:62" x14ac:dyDescent="0.2">
      <c r="A54" s="41" t="s">
        <v>135</v>
      </c>
      <c r="C54" s="43">
        <v>75963606.629999995</v>
      </c>
      <c r="E54" s="47">
        <v>0</v>
      </c>
      <c r="G54" s="43">
        <v>75963606.629999995</v>
      </c>
      <c r="H54" s="38">
        <f t="shared" si="5"/>
        <v>0</v>
      </c>
      <c r="I54" s="41" t="s">
        <v>135</v>
      </c>
      <c r="J54" s="41"/>
      <c r="K54" s="41">
        <v>75963606.629999995</v>
      </c>
      <c r="L54" s="41"/>
      <c r="M54" s="41">
        <v>0</v>
      </c>
      <c r="N54" s="41"/>
      <c r="O54" s="41">
        <v>75963606.629999995</v>
      </c>
      <c r="Q54" s="50" t="s">
        <v>135</v>
      </c>
      <c r="S54" s="49">
        <v>75963606.629999995</v>
      </c>
      <c r="U54" s="40">
        <v>0</v>
      </c>
      <c r="W54" s="40">
        <v>75963606.629999995</v>
      </c>
      <c r="X54" s="38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8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8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8">
        <f t="shared" si="4"/>
        <v>0</v>
      </c>
      <c r="AW54" s="40" t="s">
        <v>18</v>
      </c>
      <c r="AY54" s="40">
        <v>145998189.72</v>
      </c>
      <c r="BA54" s="40">
        <v>72999094.920000002</v>
      </c>
      <c r="BC54" s="40">
        <v>218997284.63999999</v>
      </c>
      <c r="BD54" s="40" t="s">
        <v>17</v>
      </c>
      <c r="BF54" s="40">
        <v>384068295.10000002</v>
      </c>
      <c r="BH54" s="40">
        <v>114715763.48</v>
      </c>
      <c r="BJ54" s="40">
        <v>498784058.57999998</v>
      </c>
    </row>
    <row r="55" spans="1:62" x14ac:dyDescent="0.2">
      <c r="A55" s="41"/>
      <c r="C55" s="43"/>
      <c r="E55" s="47"/>
      <c r="G55" s="43"/>
      <c r="H55" s="38">
        <f t="shared" si="5"/>
        <v>0</v>
      </c>
      <c r="I55" s="41"/>
      <c r="J55" s="41"/>
      <c r="K55" s="41"/>
      <c r="L55" s="41"/>
      <c r="M55" s="41"/>
      <c r="N55" s="41"/>
      <c r="O55" s="41"/>
      <c r="Q55" s="50"/>
      <c r="X55" s="38">
        <f t="shared" si="1"/>
        <v>0</v>
      </c>
      <c r="Y55" s="7"/>
      <c r="AA55" s="8"/>
      <c r="AC55" s="8"/>
      <c r="AE55" s="8"/>
      <c r="AF55" s="38">
        <f t="shared" si="2"/>
        <v>0</v>
      </c>
      <c r="AG55" s="7"/>
      <c r="AI55" s="8"/>
      <c r="AK55" s="8"/>
      <c r="AM55" s="8"/>
      <c r="AN55" s="38">
        <f t="shared" si="3"/>
        <v>0</v>
      </c>
      <c r="AO55" s="7"/>
      <c r="AQ55" s="8"/>
      <c r="AS55" s="8"/>
      <c r="AU55" s="8"/>
      <c r="AV55" s="38">
        <f t="shared" si="4"/>
        <v>0</v>
      </c>
      <c r="AW55" s="40" t="s">
        <v>19</v>
      </c>
      <c r="AY55" s="40">
        <v>2038364.19</v>
      </c>
      <c r="BA55" s="40">
        <v>7947188.79</v>
      </c>
      <c r="BC55" s="40">
        <v>9985552.9800000004</v>
      </c>
      <c r="BD55" s="40" t="s">
        <v>18</v>
      </c>
      <c r="BF55" s="40">
        <v>218997284.63999999</v>
      </c>
      <c r="BH55" s="40">
        <v>60690507.57</v>
      </c>
      <c r="BJ55" s="40">
        <v>279687792.20999998</v>
      </c>
    </row>
    <row r="56" spans="1:62" x14ac:dyDescent="0.2">
      <c r="A56" s="41"/>
      <c r="C56" s="43"/>
      <c r="E56" s="47"/>
      <c r="G56" s="43"/>
      <c r="H56" s="38">
        <f t="shared" si="5"/>
        <v>0</v>
      </c>
      <c r="I56" s="41"/>
      <c r="J56" s="41"/>
      <c r="K56" s="41"/>
      <c r="L56" s="41"/>
      <c r="M56" s="41"/>
      <c r="N56" s="41"/>
      <c r="O56" s="41"/>
      <c r="Q56" s="50"/>
      <c r="X56" s="38">
        <f t="shared" si="1"/>
        <v>0</v>
      </c>
      <c r="Y56" s="7"/>
      <c r="AA56" s="8"/>
      <c r="AC56" s="8"/>
      <c r="AE56" s="8"/>
      <c r="AF56" s="38">
        <f t="shared" si="2"/>
        <v>0</v>
      </c>
      <c r="AG56" s="7"/>
      <c r="AI56" s="8"/>
      <c r="AK56" s="8"/>
      <c r="AM56" s="8"/>
      <c r="AN56" s="38">
        <f t="shared" si="3"/>
        <v>0</v>
      </c>
      <c r="AO56" s="7"/>
      <c r="AQ56" s="8"/>
      <c r="AS56" s="8"/>
      <c r="AU56" s="8"/>
      <c r="AV56" s="38">
        <f t="shared" si="4"/>
        <v>0</v>
      </c>
      <c r="AW56" s="40" t="s">
        <v>20</v>
      </c>
      <c r="AY56" s="40">
        <v>15730458.75</v>
      </c>
      <c r="BA56" s="40">
        <v>3146091.75</v>
      </c>
      <c r="BC56" s="40">
        <v>18876550.5</v>
      </c>
      <c r="BD56" s="40" t="s">
        <v>19</v>
      </c>
      <c r="BF56" s="40">
        <v>9985552.9800000004</v>
      </c>
      <c r="BH56" s="40">
        <v>13385571.689999999</v>
      </c>
      <c r="BJ56" s="40">
        <v>23371124.670000002</v>
      </c>
    </row>
    <row r="57" spans="1:62" x14ac:dyDescent="0.2">
      <c r="A57" s="41"/>
      <c r="C57" s="43"/>
      <c r="E57" s="47"/>
      <c r="G57" s="43"/>
      <c r="H57" s="38">
        <f t="shared" si="5"/>
        <v>0</v>
      </c>
      <c r="I57" s="41"/>
      <c r="J57" s="41"/>
      <c r="K57" s="41"/>
      <c r="L57" s="41"/>
      <c r="M57" s="41"/>
      <c r="N57" s="41"/>
      <c r="O57" s="41"/>
      <c r="Q57" s="50"/>
      <c r="X57" s="38">
        <f t="shared" si="1"/>
        <v>0</v>
      </c>
      <c r="Y57" s="7"/>
      <c r="AA57" s="8"/>
      <c r="AC57" s="8"/>
      <c r="AE57" s="8"/>
      <c r="AF57" s="38">
        <f t="shared" si="2"/>
        <v>0</v>
      </c>
      <c r="AG57" s="7"/>
      <c r="AI57" s="8"/>
      <c r="AK57" s="8"/>
      <c r="AM57" s="8"/>
      <c r="AN57" s="38">
        <f t="shared" si="3"/>
        <v>0</v>
      </c>
      <c r="AO57" s="7"/>
      <c r="AQ57" s="8"/>
      <c r="AS57" s="8"/>
      <c r="AU57" s="8"/>
      <c r="AV57" s="38">
        <f t="shared" si="4"/>
        <v>0</v>
      </c>
      <c r="AW57" s="40" t="s">
        <v>25</v>
      </c>
      <c r="AX57" s="40">
        <v>102220173.2</v>
      </c>
      <c r="AZ57" s="40">
        <v>59610425.659999996</v>
      </c>
      <c r="BB57" s="40">
        <v>161830598.86000001</v>
      </c>
      <c r="BD57" s="40" t="s">
        <v>20</v>
      </c>
      <c r="BF57" s="40">
        <v>18876550.5</v>
      </c>
      <c r="BH57" s="40">
        <v>0</v>
      </c>
      <c r="BJ57" s="40">
        <v>18876550.5</v>
      </c>
    </row>
    <row r="58" spans="1:62" x14ac:dyDescent="0.2">
      <c r="A58" s="41"/>
      <c r="C58" s="43"/>
      <c r="E58" s="47"/>
      <c r="G58" s="43"/>
      <c r="H58" s="38">
        <f t="shared" si="5"/>
        <v>0</v>
      </c>
      <c r="I58" s="41"/>
      <c r="J58" s="41"/>
      <c r="K58" s="41"/>
      <c r="L58" s="41"/>
      <c r="M58" s="41"/>
      <c r="N58" s="41"/>
      <c r="O58" s="41"/>
      <c r="Q58" s="50"/>
      <c r="X58" s="38">
        <f t="shared" si="1"/>
        <v>0</v>
      </c>
      <c r="Y58" s="7"/>
      <c r="AA58" s="8"/>
      <c r="AC58" s="8"/>
      <c r="AE58" s="8"/>
      <c r="AF58" s="38">
        <f t="shared" si="2"/>
        <v>0</v>
      </c>
      <c r="AG58" s="7"/>
      <c r="AI58" s="8"/>
      <c r="AK58" s="8"/>
      <c r="AM58" s="8"/>
      <c r="AN58" s="38">
        <f t="shared" si="3"/>
        <v>0</v>
      </c>
      <c r="AO58" s="7"/>
      <c r="AQ58" s="8"/>
      <c r="AS58" s="8"/>
      <c r="AU58" s="8"/>
      <c r="AV58" s="38">
        <f t="shared" si="4"/>
        <v>0</v>
      </c>
      <c r="AW58" s="40" t="s">
        <v>26</v>
      </c>
      <c r="AX58" s="40">
        <v>4747620.3899999997</v>
      </c>
      <c r="AZ58" s="40">
        <v>2433550.06</v>
      </c>
      <c r="BB58" s="40">
        <v>7181170.4500000002</v>
      </c>
      <c r="BD58" s="40" t="s">
        <v>146</v>
      </c>
      <c r="BE58" s="40">
        <v>161830598.86000001</v>
      </c>
      <c r="BG58" s="40">
        <v>54877438.390000001</v>
      </c>
      <c r="BI58" s="40">
        <v>216708037.25</v>
      </c>
    </row>
    <row r="59" spans="1:62" x14ac:dyDescent="0.2">
      <c r="A59" s="41"/>
      <c r="C59" s="43"/>
      <c r="E59" s="47"/>
      <c r="G59" s="43"/>
      <c r="H59" s="38">
        <f t="shared" si="5"/>
        <v>0</v>
      </c>
      <c r="I59" s="41"/>
      <c r="J59" s="41"/>
      <c r="K59" s="41"/>
      <c r="L59" s="41"/>
      <c r="M59" s="41"/>
      <c r="N59" s="41"/>
      <c r="O59" s="41"/>
      <c r="Q59" s="50"/>
      <c r="X59" s="38">
        <f t="shared" si="1"/>
        <v>0</v>
      </c>
      <c r="Y59" s="7"/>
      <c r="AA59" s="8"/>
      <c r="AC59" s="8"/>
      <c r="AE59" s="8"/>
      <c r="AF59" s="38">
        <f t="shared" si="2"/>
        <v>0</v>
      </c>
      <c r="AG59" s="7"/>
      <c r="AI59" s="8"/>
      <c r="AK59" s="8"/>
      <c r="AM59" s="8"/>
      <c r="AN59" s="38">
        <f t="shared" si="3"/>
        <v>0</v>
      </c>
      <c r="AO59" s="7"/>
      <c r="AQ59" s="8"/>
      <c r="AS59" s="8"/>
      <c r="AU59" s="8"/>
      <c r="AV59" s="38">
        <f t="shared" si="4"/>
        <v>0</v>
      </c>
      <c r="AW59" s="40" t="s">
        <v>27</v>
      </c>
      <c r="AX59" s="40">
        <v>26429385</v>
      </c>
      <c r="AZ59" s="40">
        <v>11708800.08</v>
      </c>
      <c r="BB59" s="40">
        <v>38138185.079999998</v>
      </c>
      <c r="BD59" s="40" t="s">
        <v>147</v>
      </c>
      <c r="BE59" s="40">
        <v>7181170.4500000002</v>
      </c>
      <c r="BG59" s="40">
        <v>2451944.7999999998</v>
      </c>
      <c r="BI59" s="40">
        <v>9633115.25</v>
      </c>
    </row>
    <row r="60" spans="1:62" x14ac:dyDescent="0.2">
      <c r="A60" s="41" t="s">
        <v>136</v>
      </c>
      <c r="C60" s="43">
        <v>5707851.71</v>
      </c>
      <c r="E60" s="47">
        <v>0</v>
      </c>
      <c r="G60" s="43">
        <v>5707851.71</v>
      </c>
      <c r="H60" s="38">
        <f t="shared" si="5"/>
        <v>0</v>
      </c>
      <c r="I60" s="42" t="s">
        <v>136</v>
      </c>
      <c r="J60" s="42"/>
      <c r="K60" s="42">
        <v>5707851.71</v>
      </c>
      <c r="L60" s="42"/>
      <c r="M60" s="42">
        <v>0</v>
      </c>
      <c r="N60" s="42"/>
      <c r="O60" s="42">
        <v>5707851.71</v>
      </c>
      <c r="Q60" s="50" t="s">
        <v>136</v>
      </c>
      <c r="S60" s="49">
        <v>5707851.71</v>
      </c>
      <c r="U60" s="40">
        <v>0</v>
      </c>
      <c r="W60" s="40">
        <v>5707851.71</v>
      </c>
      <c r="X60" s="38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8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8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8">
        <f t="shared" si="4"/>
        <v>0</v>
      </c>
      <c r="AW60" s="40" t="s">
        <v>28</v>
      </c>
      <c r="AX60" s="40">
        <v>23677356.41</v>
      </c>
      <c r="AZ60" s="40">
        <v>11349346.060000001</v>
      </c>
      <c r="BB60" s="40">
        <v>35026702.469999999</v>
      </c>
      <c r="BD60" s="40" t="s">
        <v>148</v>
      </c>
      <c r="BE60" s="40">
        <v>38138185.079999998</v>
      </c>
      <c r="BG60" s="40">
        <v>8376818.9100000001</v>
      </c>
      <c r="BI60" s="40">
        <v>46515003.990000002</v>
      </c>
    </row>
    <row r="61" spans="1:62" x14ac:dyDescent="0.2">
      <c r="A61" s="41" t="s">
        <v>137</v>
      </c>
      <c r="C61" s="43">
        <v>55151398.100000001</v>
      </c>
      <c r="D61" s="43">
        <v>55151398.100000001</v>
      </c>
      <c r="E61" s="47">
        <v>0</v>
      </c>
      <c r="G61" s="43">
        <v>0</v>
      </c>
      <c r="H61" s="38">
        <f t="shared" si="5"/>
        <v>0</v>
      </c>
      <c r="I61" s="42"/>
      <c r="J61" s="42"/>
      <c r="K61" s="42"/>
      <c r="L61" s="42"/>
      <c r="M61" s="42"/>
      <c r="N61" s="42"/>
      <c r="O61" s="42"/>
      <c r="Q61" s="50"/>
      <c r="X61" s="38">
        <f t="shared" si="1"/>
        <v>0</v>
      </c>
      <c r="Y61" s="9"/>
      <c r="AA61" s="8"/>
      <c r="AC61" s="8"/>
      <c r="AE61" s="8"/>
      <c r="AF61" s="38">
        <f t="shared" si="2"/>
        <v>0</v>
      </c>
      <c r="AG61" s="9"/>
      <c r="AI61" s="8"/>
      <c r="AK61" s="8"/>
      <c r="AM61" s="8"/>
      <c r="AN61" s="38">
        <f t="shared" si="3"/>
        <v>0</v>
      </c>
      <c r="AO61" s="9"/>
      <c r="AQ61" s="8"/>
      <c r="AS61" s="8"/>
      <c r="AU61" s="8"/>
      <c r="AV61" s="38">
        <f t="shared" si="4"/>
        <v>0</v>
      </c>
      <c r="AW61" s="40" t="s">
        <v>29</v>
      </c>
      <c r="AX61" s="40">
        <v>38273093.619999997</v>
      </c>
      <c r="AZ61" s="40">
        <v>19094789.260000002</v>
      </c>
      <c r="BB61" s="40">
        <v>57367882.880000003</v>
      </c>
      <c r="BD61" s="40" t="s">
        <v>28</v>
      </c>
      <c r="BE61" s="40">
        <v>35026702.469999999</v>
      </c>
      <c r="BG61" s="40">
        <v>14017181.289999999</v>
      </c>
      <c r="BI61" s="40">
        <v>49043883.759999998</v>
      </c>
    </row>
    <row r="62" spans="1:62" x14ac:dyDescent="0.2">
      <c r="A62" s="41" t="s">
        <v>138</v>
      </c>
      <c r="C62" s="43">
        <v>751275589.61000001</v>
      </c>
      <c r="D62" s="43">
        <v>1760706.32</v>
      </c>
      <c r="E62" s="47">
        <v>56158077.119999997</v>
      </c>
      <c r="G62" s="43">
        <v>805672960.40999997</v>
      </c>
      <c r="H62" s="38">
        <f t="shared" si="5"/>
        <v>0</v>
      </c>
      <c r="I62" s="41" t="s">
        <v>138</v>
      </c>
      <c r="J62" s="41"/>
      <c r="K62" s="41">
        <v>55151398.100000001</v>
      </c>
      <c r="L62" s="41">
        <v>55151398.100000001</v>
      </c>
      <c r="M62" s="41">
        <v>0</v>
      </c>
      <c r="N62" s="41"/>
      <c r="O62" s="41">
        <v>0</v>
      </c>
      <c r="Q62" s="50" t="s">
        <v>138</v>
      </c>
      <c r="S62" s="40"/>
      <c r="X62" s="38">
        <f t="shared" si="1"/>
        <v>0</v>
      </c>
      <c r="Y62" s="9" t="s">
        <v>138</v>
      </c>
      <c r="AA62" s="8">
        <v>805610951.36000001</v>
      </c>
      <c r="AB62" s="40">
        <v>159434.85999999999</v>
      </c>
      <c r="AC62" s="8">
        <v>221443.91</v>
      </c>
      <c r="AE62" s="8">
        <v>805672960.40999997</v>
      </c>
      <c r="AF62" s="38">
        <f t="shared" si="2"/>
        <v>0</v>
      </c>
      <c r="AG62" s="7" t="s">
        <v>139</v>
      </c>
      <c r="AN62" s="38">
        <f t="shared" si="3"/>
        <v>0</v>
      </c>
      <c r="AO62" s="7" t="s">
        <v>138</v>
      </c>
      <c r="AV62" s="38">
        <f t="shared" si="4"/>
        <v>0</v>
      </c>
      <c r="AW62" s="40" t="s">
        <v>213</v>
      </c>
      <c r="AX62" s="40">
        <v>3316928.71</v>
      </c>
      <c r="AZ62" s="40">
        <v>1625449.81</v>
      </c>
      <c r="BB62" s="40">
        <v>4942378.5199999996</v>
      </c>
      <c r="BD62" s="40" t="s">
        <v>29</v>
      </c>
      <c r="BE62" s="40">
        <v>57367882.880000003</v>
      </c>
      <c r="BG62" s="40">
        <v>26151963.690000001</v>
      </c>
      <c r="BI62" s="40">
        <v>83519846.569999993</v>
      </c>
    </row>
    <row r="63" spans="1:62" x14ac:dyDescent="0.2">
      <c r="A63" s="41" t="s">
        <v>140</v>
      </c>
      <c r="C63" s="43">
        <v>-600517.12</v>
      </c>
      <c r="D63" s="43">
        <v>4378789.96</v>
      </c>
      <c r="E63" s="47">
        <v>4484650.16</v>
      </c>
      <c r="G63" s="43">
        <v>-494656.92</v>
      </c>
      <c r="H63" s="38">
        <f t="shared" si="5"/>
        <v>0</v>
      </c>
      <c r="I63" s="42" t="s">
        <v>140</v>
      </c>
      <c r="J63" s="42"/>
      <c r="K63" s="42">
        <v>751275589.61000001</v>
      </c>
      <c r="L63" s="42">
        <v>1590988.11</v>
      </c>
      <c r="M63" s="42">
        <v>55936632.869999997</v>
      </c>
      <c r="N63" s="42"/>
      <c r="O63" s="42">
        <v>805621234.37</v>
      </c>
      <c r="Q63" s="42" t="s">
        <v>140</v>
      </c>
      <c r="S63" s="49">
        <v>805621234.37</v>
      </c>
      <c r="T63" s="40">
        <v>10283.35</v>
      </c>
      <c r="U63" s="40">
        <v>0.34</v>
      </c>
      <c r="W63" s="40">
        <v>805610951.36000001</v>
      </c>
      <c r="X63" s="38">
        <f t="shared" si="1"/>
        <v>0</v>
      </c>
      <c r="Y63" s="7" t="s">
        <v>140</v>
      </c>
      <c r="AB63" s="8">
        <v>494656.92</v>
      </c>
      <c r="AE63" s="8">
        <v>-494656.92</v>
      </c>
      <c r="AF63" s="38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8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8">
        <f t="shared" si="4"/>
        <v>0</v>
      </c>
      <c r="AW63" s="40" t="s">
        <v>31</v>
      </c>
      <c r="AX63" s="40">
        <v>2729097.91</v>
      </c>
      <c r="AZ63" s="40">
        <v>1148220.9099999999</v>
      </c>
      <c r="BB63" s="40">
        <v>3877318.82</v>
      </c>
      <c r="BD63" s="40" t="s">
        <v>223</v>
      </c>
      <c r="BE63" s="40">
        <v>4942378.5199999996</v>
      </c>
      <c r="BG63" s="40">
        <v>1619759.97</v>
      </c>
      <c r="BI63" s="40">
        <v>6562138.4900000002</v>
      </c>
    </row>
    <row r="64" spans="1:62" s="54" customFormat="1" x14ac:dyDescent="0.2">
      <c r="A64" s="51"/>
      <c r="B64" s="52"/>
      <c r="C64" s="53"/>
      <c r="D64" s="53"/>
      <c r="E64" s="53"/>
      <c r="F64" s="52"/>
      <c r="G64" s="53"/>
      <c r="I64" s="55"/>
      <c r="J64" s="55"/>
      <c r="K64" s="55"/>
      <c r="L64" s="55"/>
      <c r="M64" s="55"/>
      <c r="N64" s="55"/>
      <c r="O64" s="55"/>
      <c r="P64" s="38"/>
      <c r="Q64" s="55"/>
      <c r="X64" s="38">
        <f t="shared" si="1"/>
        <v>0</v>
      </c>
      <c r="Y64" s="21"/>
      <c r="AA64" s="22"/>
      <c r="AC64" s="22"/>
      <c r="AE64" s="22"/>
      <c r="AF64" s="38">
        <f t="shared" si="2"/>
        <v>0</v>
      </c>
      <c r="AG64" s="23"/>
      <c r="AI64" s="22"/>
      <c r="AJ64" s="22"/>
      <c r="AK64" s="22"/>
      <c r="AM64" s="22"/>
      <c r="AN64" s="38">
        <f t="shared" si="3"/>
        <v>0</v>
      </c>
      <c r="AO64" s="23"/>
      <c r="AQ64" s="22"/>
      <c r="AR64" s="22"/>
      <c r="AS64" s="22"/>
      <c r="AU64" s="22"/>
      <c r="AV64" s="38"/>
      <c r="AW64" s="54" t="s">
        <v>32</v>
      </c>
      <c r="AX64" s="54">
        <v>1079600.8899999999</v>
      </c>
      <c r="AZ64" s="54">
        <v>527521.42000000004</v>
      </c>
      <c r="BB64" s="54">
        <v>1607122.31</v>
      </c>
      <c r="BD64" s="54" t="s">
        <v>31</v>
      </c>
      <c r="BE64" s="54">
        <v>3877318.82</v>
      </c>
      <c r="BG64" s="54">
        <v>1797498.17</v>
      </c>
      <c r="BI64" s="54">
        <v>5674816.9900000002</v>
      </c>
    </row>
    <row r="65" spans="1:61" x14ac:dyDescent="0.2">
      <c r="A65" s="41" t="s">
        <v>6</v>
      </c>
      <c r="C65" s="43">
        <v>0</v>
      </c>
      <c r="E65" s="47">
        <v>1940467.48</v>
      </c>
      <c r="G65" s="43">
        <v>1940467.48</v>
      </c>
      <c r="H65" s="38">
        <f t="shared" si="5"/>
        <v>0</v>
      </c>
      <c r="I65" s="41" t="s">
        <v>6</v>
      </c>
      <c r="J65" s="41"/>
      <c r="K65" s="41">
        <v>0</v>
      </c>
      <c r="L65" s="41"/>
      <c r="M65" s="41">
        <v>864159.2</v>
      </c>
      <c r="N65" s="41"/>
      <c r="O65" s="41">
        <v>864159.2</v>
      </c>
      <c r="Q65" s="50" t="s">
        <v>6</v>
      </c>
      <c r="S65" s="49">
        <v>864159.2</v>
      </c>
      <c r="U65" s="40">
        <v>768151.02</v>
      </c>
      <c r="W65" s="40">
        <v>1632310.22</v>
      </c>
      <c r="X65" s="38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8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8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8">
        <f>+AQ65-AM65</f>
        <v>0</v>
      </c>
      <c r="AW65" s="40" t="s">
        <v>33</v>
      </c>
      <c r="AX65" s="40">
        <v>3173111.97</v>
      </c>
      <c r="AZ65" s="40">
        <v>1135077.52</v>
      </c>
      <c r="BB65" s="40">
        <v>4308189.49</v>
      </c>
      <c r="BD65" s="40" t="s">
        <v>32</v>
      </c>
      <c r="BE65" s="40">
        <v>1607122.31</v>
      </c>
      <c r="BG65" s="40">
        <v>549689.43000000005</v>
      </c>
      <c r="BI65" s="40">
        <v>2156811.7400000002</v>
      </c>
    </row>
    <row r="66" spans="1:61" x14ac:dyDescent="0.2">
      <c r="A66" s="41" t="s">
        <v>7</v>
      </c>
      <c r="C66" s="43">
        <v>0</v>
      </c>
      <c r="E66" s="47">
        <v>100946208.79000001</v>
      </c>
      <c r="G66" s="43">
        <v>100946208.79000001</v>
      </c>
      <c r="H66" s="38">
        <f t="shared" si="5"/>
        <v>0</v>
      </c>
      <c r="I66" s="41" t="s">
        <v>7</v>
      </c>
      <c r="J66" s="41"/>
      <c r="K66" s="41">
        <v>0</v>
      </c>
      <c r="L66" s="41"/>
      <c r="M66" s="41">
        <v>34736649.789999999</v>
      </c>
      <c r="N66" s="41"/>
      <c r="O66" s="50">
        <v>34736649.789999999</v>
      </c>
      <c r="Q66" s="50" t="s">
        <v>7</v>
      </c>
      <c r="S66" s="49">
        <v>34736649.789999999</v>
      </c>
      <c r="U66" s="40">
        <v>50222730.189999998</v>
      </c>
      <c r="W66" s="40">
        <v>84959379.980000004</v>
      </c>
      <c r="X66" s="38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8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8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8">
        <f t="shared" ref="AV66:AV81" si="9">+AQ66-AM66</f>
        <v>0</v>
      </c>
      <c r="AW66" s="40" t="s">
        <v>34</v>
      </c>
      <c r="AX66" s="40">
        <v>915182.14</v>
      </c>
      <c r="AZ66" s="40">
        <v>651181.19999999995</v>
      </c>
      <c r="BB66" s="40">
        <v>1566363.34</v>
      </c>
      <c r="BD66" s="40" t="s">
        <v>155</v>
      </c>
      <c r="BE66" s="40">
        <v>4308189.49</v>
      </c>
      <c r="BG66" s="40">
        <v>2060602.42</v>
      </c>
      <c r="BI66" s="40">
        <v>6368791.9100000001</v>
      </c>
    </row>
    <row r="67" spans="1:61" ht="22.5" x14ac:dyDescent="0.2">
      <c r="A67" s="41" t="s">
        <v>60</v>
      </c>
      <c r="C67" s="43">
        <v>0</v>
      </c>
      <c r="E67" s="47">
        <v>3591667.02</v>
      </c>
      <c r="G67" s="43">
        <v>3591667.02</v>
      </c>
      <c r="H67" s="38">
        <f t="shared" si="5"/>
        <v>0</v>
      </c>
      <c r="I67" s="41" t="s">
        <v>60</v>
      </c>
      <c r="J67" s="41"/>
      <c r="K67" s="42">
        <v>0</v>
      </c>
      <c r="L67" s="42"/>
      <c r="M67" s="42">
        <v>499106.38</v>
      </c>
      <c r="N67" s="42"/>
      <c r="O67" s="42">
        <v>499106.38</v>
      </c>
      <c r="Q67" s="50" t="s">
        <v>60</v>
      </c>
      <c r="S67" s="49">
        <v>499106.38</v>
      </c>
      <c r="U67" s="40">
        <v>1157566.96</v>
      </c>
      <c r="W67" s="40">
        <v>1656673.34</v>
      </c>
      <c r="X67" s="38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8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8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8">
        <f t="shared" si="9"/>
        <v>0</v>
      </c>
      <c r="AW67" s="40" t="s">
        <v>35</v>
      </c>
      <c r="AX67" s="40">
        <v>42720860.890000001</v>
      </c>
      <c r="AZ67" s="40">
        <v>19173786.98</v>
      </c>
      <c r="BB67" s="40">
        <v>61894647.869999997</v>
      </c>
      <c r="BD67" s="40" t="s">
        <v>34</v>
      </c>
      <c r="BE67" s="40">
        <v>1566363.34</v>
      </c>
      <c r="BG67" s="40">
        <v>584515.18999999994</v>
      </c>
      <c r="BI67" s="40">
        <v>2150878.5299999998</v>
      </c>
    </row>
    <row r="68" spans="1:61" x14ac:dyDescent="0.2">
      <c r="A68" s="41" t="s">
        <v>8</v>
      </c>
      <c r="C68" s="43">
        <v>0</v>
      </c>
      <c r="E68" s="47">
        <v>3425431.27</v>
      </c>
      <c r="G68" s="43">
        <v>3425431.27</v>
      </c>
      <c r="H68" s="38">
        <f t="shared" si="5"/>
        <v>0</v>
      </c>
      <c r="I68" s="42" t="s">
        <v>61</v>
      </c>
      <c r="J68" s="42"/>
      <c r="K68" s="42">
        <v>0</v>
      </c>
      <c r="L68" s="42"/>
      <c r="M68" s="42">
        <v>1296857.32</v>
      </c>
      <c r="N68" s="42"/>
      <c r="O68" s="42">
        <v>1296857.32</v>
      </c>
      <c r="Q68" s="50" t="s">
        <v>8</v>
      </c>
      <c r="S68" s="49">
        <v>1296857.32</v>
      </c>
      <c r="U68" s="40">
        <v>1420549.27</v>
      </c>
      <c r="W68" s="40">
        <v>2717406.59</v>
      </c>
      <c r="X68" s="38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8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8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8">
        <f t="shared" si="9"/>
        <v>0</v>
      </c>
      <c r="AW68" s="40" t="s">
        <v>214</v>
      </c>
      <c r="AX68" s="40">
        <v>0</v>
      </c>
      <c r="AZ68" s="40">
        <v>725000</v>
      </c>
      <c r="BB68" s="40">
        <v>725000</v>
      </c>
      <c r="BD68" s="40" t="s">
        <v>157</v>
      </c>
      <c r="BE68" s="40">
        <v>61894647.869999997</v>
      </c>
      <c r="BG68" s="40">
        <v>18555195.579999998</v>
      </c>
      <c r="BI68" s="40">
        <v>80449843.450000003</v>
      </c>
    </row>
    <row r="69" spans="1:61" x14ac:dyDescent="0.2">
      <c r="A69" s="41" t="s">
        <v>9</v>
      </c>
      <c r="C69" s="43">
        <v>0</v>
      </c>
      <c r="E69" s="47">
        <v>16135492.73</v>
      </c>
      <c r="G69" s="43">
        <v>16135492.73</v>
      </c>
      <c r="H69" s="38">
        <f t="shared" si="5"/>
        <v>0</v>
      </c>
      <c r="I69" s="42" t="s">
        <v>9</v>
      </c>
      <c r="J69" s="42"/>
      <c r="K69" s="41">
        <v>0</v>
      </c>
      <c r="L69" s="41"/>
      <c r="M69" s="41">
        <v>4010121.06</v>
      </c>
      <c r="N69" s="41"/>
      <c r="O69" s="41">
        <v>4010121.06</v>
      </c>
      <c r="Q69" s="50" t="s">
        <v>9</v>
      </c>
      <c r="S69" s="49">
        <v>4010121.06</v>
      </c>
      <c r="U69" s="40">
        <v>5036800.24</v>
      </c>
      <c r="W69" s="40">
        <v>9046921.3000000007</v>
      </c>
      <c r="X69" s="38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8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8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8">
        <f t="shared" si="9"/>
        <v>0</v>
      </c>
      <c r="AW69" s="40" t="s">
        <v>38</v>
      </c>
      <c r="AX69" s="40">
        <v>231008.74</v>
      </c>
      <c r="AZ69" s="40">
        <v>164257.70000000001</v>
      </c>
      <c r="BB69" s="40">
        <v>395266.44</v>
      </c>
      <c r="BD69" s="40" t="s">
        <v>214</v>
      </c>
      <c r="BE69" s="40">
        <v>725000</v>
      </c>
      <c r="BG69" s="40">
        <v>0</v>
      </c>
      <c r="BI69" s="40">
        <v>725000</v>
      </c>
    </row>
    <row r="70" spans="1:61" ht="33.75" x14ac:dyDescent="0.2">
      <c r="A70" s="41" t="s">
        <v>10</v>
      </c>
      <c r="C70" s="43">
        <v>0</v>
      </c>
      <c r="E70" s="47">
        <v>2258875.7000000002</v>
      </c>
      <c r="G70" s="43">
        <v>2258875.7000000002</v>
      </c>
      <c r="H70" s="38">
        <f t="shared" si="5"/>
        <v>0</v>
      </c>
      <c r="I70" s="41" t="s">
        <v>62</v>
      </c>
      <c r="J70" s="41"/>
      <c r="K70" s="41">
        <v>0</v>
      </c>
      <c r="L70" s="41"/>
      <c r="M70" s="41">
        <v>548688.92000000004</v>
      </c>
      <c r="N70" s="41"/>
      <c r="O70" s="41">
        <v>548688.92000000004</v>
      </c>
      <c r="Q70" s="50" t="s">
        <v>141</v>
      </c>
      <c r="S70" s="49">
        <v>548688.92000000004</v>
      </c>
      <c r="U70" s="40">
        <v>659198.74</v>
      </c>
      <c r="W70" s="40">
        <v>1207887.6599999999</v>
      </c>
      <c r="X70" s="38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8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8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8">
        <f t="shared" si="9"/>
        <v>0</v>
      </c>
      <c r="AW70" s="40" t="s">
        <v>39</v>
      </c>
      <c r="AX70" s="40">
        <v>27970578.559999999</v>
      </c>
      <c r="AZ70" s="40">
        <v>13972272.630000001</v>
      </c>
      <c r="BB70" s="40">
        <v>41942851.189999998</v>
      </c>
      <c r="BD70" s="40" t="s">
        <v>224</v>
      </c>
      <c r="BE70" s="40">
        <v>395266.44</v>
      </c>
      <c r="BG70" s="40">
        <v>98493.68</v>
      </c>
      <c r="BI70" s="40">
        <v>493760.12</v>
      </c>
    </row>
    <row r="71" spans="1:61" x14ac:dyDescent="0.2">
      <c r="A71" s="41" t="s">
        <v>11</v>
      </c>
      <c r="C71" s="43">
        <v>0</v>
      </c>
      <c r="E71" s="47">
        <v>21040145.34</v>
      </c>
      <c r="G71" s="43">
        <v>21040145.34</v>
      </c>
      <c r="H71" s="38">
        <f t="shared" si="5"/>
        <v>0</v>
      </c>
      <c r="I71" s="41" t="s">
        <v>11</v>
      </c>
      <c r="J71" s="41"/>
      <c r="K71" s="41"/>
      <c r="L71" s="41"/>
      <c r="M71" s="41">
        <v>1403779.75</v>
      </c>
      <c r="N71" s="41"/>
      <c r="O71" s="41">
        <v>1403779.75</v>
      </c>
      <c r="Q71" s="50" t="s">
        <v>11</v>
      </c>
      <c r="S71" s="49">
        <v>1403779.75</v>
      </c>
      <c r="U71" s="40">
        <v>2534637.0099999998</v>
      </c>
      <c r="W71" s="40">
        <v>3938416.76</v>
      </c>
      <c r="X71" s="38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8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8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8">
        <f t="shared" si="9"/>
        <v>0</v>
      </c>
      <c r="AW71" s="40" t="s">
        <v>40</v>
      </c>
      <c r="AX71" s="40">
        <v>20990583.539999999</v>
      </c>
      <c r="AZ71" s="40">
        <v>8161474.2000000002</v>
      </c>
      <c r="BB71" s="40">
        <v>29152057.739999998</v>
      </c>
      <c r="BD71" s="40" t="s">
        <v>39</v>
      </c>
      <c r="BE71" s="40">
        <v>41942851.189999998</v>
      </c>
      <c r="BG71" s="40">
        <v>15298534.83</v>
      </c>
      <c r="BI71" s="40">
        <v>57241386.020000003</v>
      </c>
    </row>
    <row r="72" spans="1:61" x14ac:dyDescent="0.2">
      <c r="A72" s="41"/>
      <c r="C72" s="43"/>
      <c r="E72" s="47"/>
      <c r="G72" s="43"/>
      <c r="H72" s="38">
        <f t="shared" si="5"/>
        <v>0</v>
      </c>
      <c r="I72" s="41"/>
      <c r="J72" s="41"/>
      <c r="K72" s="41">
        <v>0</v>
      </c>
      <c r="L72" s="41"/>
      <c r="N72" s="41"/>
      <c r="Q72" s="50"/>
      <c r="X72" s="38">
        <f t="shared" si="6"/>
        <v>0</v>
      </c>
      <c r="Y72" s="7"/>
      <c r="AF72" s="38">
        <f t="shared" si="7"/>
        <v>0</v>
      </c>
      <c r="AG72" s="7"/>
      <c r="AN72" s="38">
        <f t="shared" si="8"/>
        <v>0</v>
      </c>
      <c r="AO72" s="7"/>
      <c r="AV72" s="38">
        <f t="shared" si="9"/>
        <v>0</v>
      </c>
      <c r="AW72" s="40" t="s">
        <v>41</v>
      </c>
      <c r="AX72" s="40">
        <v>23997971.609999999</v>
      </c>
      <c r="AZ72" s="40">
        <v>12151189.869999999</v>
      </c>
      <c r="BB72" s="40">
        <v>36149161.479999997</v>
      </c>
      <c r="BD72" s="40" t="s">
        <v>159</v>
      </c>
      <c r="BE72" s="40">
        <v>29152057.739999998</v>
      </c>
      <c r="BG72" s="40">
        <v>12382669.43</v>
      </c>
      <c r="BI72" s="40">
        <v>41534727.170000002</v>
      </c>
    </row>
    <row r="73" spans="1:61" ht="33.75" x14ac:dyDescent="0.2">
      <c r="A73" s="41" t="s">
        <v>142</v>
      </c>
      <c r="C73" s="43">
        <v>0</v>
      </c>
      <c r="E73" s="47">
        <v>1129236.02</v>
      </c>
      <c r="G73" s="43">
        <v>1129236.02</v>
      </c>
      <c r="H73" s="38">
        <f t="shared" si="5"/>
        <v>0</v>
      </c>
      <c r="I73" s="41" t="s">
        <v>63</v>
      </c>
      <c r="J73" s="41"/>
      <c r="K73" s="42">
        <v>0</v>
      </c>
      <c r="L73" s="42"/>
      <c r="M73" s="42">
        <v>338930.26</v>
      </c>
      <c r="N73" s="42"/>
      <c r="O73" s="42">
        <v>338930.26</v>
      </c>
      <c r="Q73" s="50" t="s">
        <v>143</v>
      </c>
      <c r="S73" s="49">
        <v>338930.26</v>
      </c>
      <c r="U73" s="40">
        <v>309316.40000000002</v>
      </c>
      <c r="W73" s="40">
        <v>648246.66</v>
      </c>
      <c r="X73" s="38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8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8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8">
        <f t="shared" si="9"/>
        <v>0</v>
      </c>
      <c r="AW73" s="40" t="s">
        <v>42</v>
      </c>
      <c r="AX73" s="40">
        <v>5555183.2800000003</v>
      </c>
      <c r="AZ73" s="40">
        <v>3644429.06</v>
      </c>
      <c r="BB73" s="40">
        <v>9199612.3399999999</v>
      </c>
      <c r="BD73" s="40" t="s">
        <v>41</v>
      </c>
      <c r="BE73" s="40">
        <v>36149161.479999997</v>
      </c>
      <c r="BG73" s="40">
        <v>15158703.43</v>
      </c>
      <c r="BI73" s="40">
        <v>51307864.909999996</v>
      </c>
    </row>
    <row r="74" spans="1:61" x14ac:dyDescent="0.2">
      <c r="A74" s="41" t="s">
        <v>64</v>
      </c>
      <c r="B74" s="43"/>
      <c r="C74" s="56">
        <v>0</v>
      </c>
      <c r="E74" s="47">
        <v>4469870.0599999996</v>
      </c>
      <c r="G74" s="43">
        <v>4469870.0599999996</v>
      </c>
      <c r="H74" s="38">
        <f t="shared" si="5"/>
        <v>0</v>
      </c>
      <c r="I74" s="42" t="s">
        <v>64</v>
      </c>
      <c r="J74" s="42"/>
      <c r="K74" s="41">
        <v>0</v>
      </c>
      <c r="L74" s="41"/>
      <c r="M74" s="41">
        <v>2082614.7</v>
      </c>
      <c r="N74" s="41"/>
      <c r="O74" s="41">
        <v>2082614.7</v>
      </c>
      <c r="Q74" s="50" t="s">
        <v>64</v>
      </c>
      <c r="S74" s="49">
        <v>2082614.7</v>
      </c>
      <c r="U74" s="40">
        <v>1188278.19</v>
      </c>
      <c r="W74" s="40">
        <v>3270892.89</v>
      </c>
      <c r="X74" s="38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8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8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8">
        <f t="shared" si="9"/>
        <v>0</v>
      </c>
      <c r="AW74" s="40" t="s">
        <v>43</v>
      </c>
      <c r="AX74" s="40">
        <v>57785315.859999999</v>
      </c>
      <c r="AZ74" s="40">
        <v>27085776.23</v>
      </c>
      <c r="BB74" s="40">
        <v>84871092.090000004</v>
      </c>
      <c r="BD74" s="40" t="s">
        <v>42</v>
      </c>
      <c r="BE74" s="40">
        <v>9199612.3399999999</v>
      </c>
      <c r="BG74" s="40">
        <v>-2011428.26</v>
      </c>
      <c r="BI74" s="40">
        <v>7188184.0800000001</v>
      </c>
    </row>
    <row r="75" spans="1:61" ht="22.5" x14ac:dyDescent="0.2">
      <c r="A75" s="41" t="s">
        <v>65</v>
      </c>
      <c r="C75" s="43">
        <v>0</v>
      </c>
      <c r="E75" s="47">
        <v>94970</v>
      </c>
      <c r="G75" s="43">
        <v>94970</v>
      </c>
      <c r="H75" s="38">
        <f t="shared" si="5"/>
        <v>0</v>
      </c>
      <c r="I75" s="41" t="s">
        <v>65</v>
      </c>
      <c r="J75" s="41"/>
      <c r="K75" s="42">
        <v>0</v>
      </c>
      <c r="L75" s="42"/>
      <c r="M75" s="42">
        <v>24950</v>
      </c>
      <c r="N75" s="42"/>
      <c r="O75" s="42">
        <v>24950</v>
      </c>
      <c r="Q75" s="50" t="s">
        <v>144</v>
      </c>
      <c r="S75" s="49">
        <v>24950</v>
      </c>
      <c r="U75" s="40">
        <v>38000</v>
      </c>
      <c r="W75" s="40">
        <v>62950</v>
      </c>
      <c r="X75" s="38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8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8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8">
        <f t="shared" si="9"/>
        <v>0</v>
      </c>
      <c r="AW75" s="40" t="s">
        <v>44</v>
      </c>
      <c r="AX75" s="40">
        <v>3536870.06</v>
      </c>
      <c r="AZ75" s="40">
        <v>2898004.01</v>
      </c>
      <c r="BB75" s="40">
        <v>6434874.0700000003</v>
      </c>
      <c r="BD75" s="40" t="s">
        <v>43</v>
      </c>
      <c r="BE75" s="40">
        <v>84871092.090000004</v>
      </c>
      <c r="BG75" s="40">
        <v>32164875.800000001</v>
      </c>
      <c r="BI75" s="40">
        <v>117035967.89</v>
      </c>
    </row>
    <row r="76" spans="1:61" x14ac:dyDescent="0.2">
      <c r="A76" s="41" t="s">
        <v>15</v>
      </c>
      <c r="C76" s="43">
        <v>0</v>
      </c>
      <c r="E76" s="47">
        <v>9017796.4399999995</v>
      </c>
      <c r="G76" s="43">
        <v>9017796.4399999995</v>
      </c>
      <c r="H76" s="38">
        <f t="shared" si="5"/>
        <v>0</v>
      </c>
      <c r="I76" s="42" t="s">
        <v>15</v>
      </c>
      <c r="J76" s="42"/>
      <c r="K76" s="42"/>
      <c r="L76" s="42"/>
      <c r="M76" s="42">
        <v>3318402.37</v>
      </c>
      <c r="N76" s="42"/>
      <c r="O76" s="42">
        <v>3318402.37</v>
      </c>
      <c r="Q76" s="50" t="s">
        <v>15</v>
      </c>
      <c r="S76" s="49">
        <v>3318402.37</v>
      </c>
      <c r="U76" s="40">
        <v>4241609.1399999997</v>
      </c>
      <c r="W76" s="40">
        <v>7560011.5099999998</v>
      </c>
      <c r="X76" s="38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8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8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8">
        <f t="shared" si="9"/>
        <v>0</v>
      </c>
      <c r="AW76" s="40" t="s">
        <v>45</v>
      </c>
      <c r="AX76" s="40">
        <v>1656048.62</v>
      </c>
      <c r="AZ76" s="40">
        <v>1008232.34</v>
      </c>
      <c r="BB76" s="40">
        <v>2664280.96</v>
      </c>
      <c r="BD76" s="40" t="s">
        <v>44</v>
      </c>
      <c r="BE76" s="40">
        <v>6434874.0700000003</v>
      </c>
      <c r="BG76" s="40">
        <v>5045452.62</v>
      </c>
      <c r="BI76" s="40">
        <v>11480326.689999999</v>
      </c>
    </row>
    <row r="77" spans="1:61" x14ac:dyDescent="0.2">
      <c r="A77" s="41"/>
      <c r="C77" s="43"/>
      <c r="E77" s="47"/>
      <c r="G77" s="43"/>
      <c r="H77" s="38">
        <f t="shared" si="5"/>
        <v>0</v>
      </c>
      <c r="I77" s="42"/>
      <c r="J77" s="42"/>
      <c r="K77" s="42">
        <v>0</v>
      </c>
      <c r="L77" s="42"/>
      <c r="Q77" s="50"/>
      <c r="X77" s="38">
        <f t="shared" si="6"/>
        <v>0</v>
      </c>
      <c r="Y77" s="9"/>
      <c r="AF77" s="38">
        <f t="shared" si="7"/>
        <v>0</v>
      </c>
      <c r="AG77" s="9"/>
      <c r="AN77" s="38">
        <f t="shared" si="8"/>
        <v>0</v>
      </c>
      <c r="AO77" s="9"/>
      <c r="AV77" s="38">
        <f t="shared" si="9"/>
        <v>0</v>
      </c>
      <c r="AW77" s="40" t="s">
        <v>46</v>
      </c>
      <c r="AX77" s="40">
        <v>4492927.8499999996</v>
      </c>
      <c r="AZ77" s="40">
        <v>2474160.06</v>
      </c>
      <c r="BB77" s="40">
        <v>6967087.9100000001</v>
      </c>
      <c r="BD77" s="40" t="s">
        <v>45</v>
      </c>
      <c r="BE77" s="40">
        <v>2664280.96</v>
      </c>
      <c r="BG77" s="40">
        <v>1301773.25</v>
      </c>
      <c r="BI77" s="40">
        <v>3966054.21</v>
      </c>
    </row>
    <row r="78" spans="1:61" x14ac:dyDescent="0.2">
      <c r="A78" s="41" t="s">
        <v>17</v>
      </c>
      <c r="C78" s="43">
        <v>0</v>
      </c>
      <c r="E78" s="47">
        <v>126148862.84</v>
      </c>
      <c r="G78" s="43">
        <v>126148862.84</v>
      </c>
      <c r="H78" s="38">
        <f t="shared" si="5"/>
        <v>0</v>
      </c>
      <c r="I78" s="42" t="s">
        <v>17</v>
      </c>
      <c r="J78" s="42"/>
      <c r="K78" s="42">
        <v>0</v>
      </c>
      <c r="L78" s="42"/>
      <c r="M78" s="42">
        <v>39633868.079999998</v>
      </c>
      <c r="N78" s="42"/>
      <c r="O78" s="42">
        <v>39633868.079999998</v>
      </c>
      <c r="Q78" s="50" t="s">
        <v>17</v>
      </c>
      <c r="S78" s="49">
        <v>39633868.079999998</v>
      </c>
      <c r="U78" s="40">
        <v>49445506.759999998</v>
      </c>
      <c r="W78" s="40">
        <v>89079374.840000004</v>
      </c>
      <c r="X78" s="38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8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8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8">
        <f t="shared" si="9"/>
        <v>0</v>
      </c>
      <c r="AW78" s="40" t="s">
        <v>47</v>
      </c>
      <c r="AX78" s="40">
        <v>2730235.79</v>
      </c>
      <c r="AZ78" s="40">
        <v>2799531.58</v>
      </c>
      <c r="BB78" s="40">
        <v>5529767.3700000001</v>
      </c>
      <c r="BD78" s="40" t="s">
        <v>46</v>
      </c>
      <c r="BE78" s="40">
        <v>6967087.9100000001</v>
      </c>
      <c r="BG78" s="40">
        <v>3313194.29</v>
      </c>
      <c r="BI78" s="40">
        <v>10280282.199999999</v>
      </c>
    </row>
    <row r="79" spans="1:61" x14ac:dyDescent="0.2">
      <c r="A79" s="41" t="s">
        <v>18</v>
      </c>
      <c r="B79" s="43">
        <v>0</v>
      </c>
      <c r="E79" s="47">
        <v>72999094.799999997</v>
      </c>
      <c r="G79" s="57">
        <v>72999094.799999997</v>
      </c>
      <c r="H79" s="38">
        <f t="shared" si="5"/>
        <v>0</v>
      </c>
      <c r="I79" s="42" t="s">
        <v>66</v>
      </c>
      <c r="J79" s="42"/>
      <c r="K79" s="42">
        <v>0</v>
      </c>
      <c r="L79" s="42"/>
      <c r="M79" s="42">
        <v>24333031.579999998</v>
      </c>
      <c r="N79" s="42"/>
      <c r="O79" s="42">
        <v>24333031.579999998</v>
      </c>
      <c r="Q79" s="50" t="s">
        <v>18</v>
      </c>
      <c r="S79" s="49">
        <v>24333031.579999998</v>
      </c>
      <c r="U79" s="40">
        <v>24333031.579999998</v>
      </c>
      <c r="W79" s="40">
        <v>48666063.159999996</v>
      </c>
      <c r="X79" s="38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8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8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8">
        <f t="shared" si="9"/>
        <v>0</v>
      </c>
      <c r="AW79" s="40" t="s">
        <v>167</v>
      </c>
      <c r="AX79" s="40">
        <v>671088</v>
      </c>
      <c r="AZ79" s="40">
        <v>386451</v>
      </c>
      <c r="BB79" s="40">
        <v>1057539</v>
      </c>
      <c r="BD79" s="40" t="s">
        <v>47</v>
      </c>
      <c r="BE79" s="40">
        <v>5529767.3700000001</v>
      </c>
      <c r="BG79" s="40">
        <v>1889332.91</v>
      </c>
      <c r="BI79" s="40">
        <v>7419100.2800000003</v>
      </c>
    </row>
    <row r="80" spans="1:61" x14ac:dyDescent="0.2">
      <c r="A80" s="41" t="s">
        <v>19</v>
      </c>
      <c r="B80" s="43">
        <v>0</v>
      </c>
      <c r="E80" s="47">
        <v>584139.69999999995</v>
      </c>
      <c r="G80" s="57">
        <v>584139.69999999995</v>
      </c>
      <c r="H80" s="38">
        <f t="shared" si="5"/>
        <v>0</v>
      </c>
      <c r="I80" s="42" t="s">
        <v>19</v>
      </c>
      <c r="J80" s="42"/>
      <c r="K80" s="42">
        <v>0</v>
      </c>
      <c r="L80" s="42"/>
      <c r="M80" s="42">
        <v>339151.4</v>
      </c>
      <c r="N80" s="42"/>
      <c r="O80" s="42">
        <v>339151.4</v>
      </c>
      <c r="Q80" s="50" t="s">
        <v>19</v>
      </c>
      <c r="S80" s="49">
        <v>339151.4</v>
      </c>
      <c r="U80" s="40">
        <v>95570.4</v>
      </c>
      <c r="W80" s="40">
        <v>434721.8</v>
      </c>
      <c r="X80" s="38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8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8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8">
        <f t="shared" si="9"/>
        <v>0</v>
      </c>
      <c r="AW80" s="40" t="s">
        <v>49</v>
      </c>
      <c r="AX80" s="40">
        <v>28287934.09</v>
      </c>
      <c r="AZ80" s="40">
        <v>13469281.9</v>
      </c>
      <c r="BB80" s="40">
        <v>41757215.990000002</v>
      </c>
      <c r="BD80" s="40" t="s">
        <v>48</v>
      </c>
      <c r="BE80" s="40">
        <v>1057539</v>
      </c>
      <c r="BG80" s="40">
        <v>347670</v>
      </c>
      <c r="BI80" s="40">
        <v>1405209</v>
      </c>
    </row>
    <row r="81" spans="1:62" x14ac:dyDescent="0.2">
      <c r="A81" s="41"/>
      <c r="B81" s="43"/>
      <c r="E81" s="47"/>
      <c r="G81" s="40"/>
      <c r="I81" s="42" t="s">
        <v>20</v>
      </c>
      <c r="J81" s="42"/>
      <c r="Q81" s="42" t="s">
        <v>20</v>
      </c>
      <c r="X81" s="38">
        <f t="shared" si="6"/>
        <v>0</v>
      </c>
      <c r="Y81" s="9" t="s">
        <v>20</v>
      </c>
      <c r="AF81" s="38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8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8">
        <f t="shared" si="9"/>
        <v>0</v>
      </c>
      <c r="AW81" s="40" t="s">
        <v>50</v>
      </c>
      <c r="AX81" s="40">
        <v>1405749.48</v>
      </c>
      <c r="AZ81" s="40">
        <v>2535396.27</v>
      </c>
      <c r="BB81" s="40">
        <v>3941145.75</v>
      </c>
      <c r="BD81" s="40" t="s">
        <v>49</v>
      </c>
      <c r="BE81" s="40">
        <v>41757215.990000002</v>
      </c>
      <c r="BG81" s="40">
        <v>17253067.210000001</v>
      </c>
      <c r="BI81" s="40">
        <v>59010283.200000003</v>
      </c>
    </row>
    <row r="82" spans="1:62" x14ac:dyDescent="0.2">
      <c r="A82" s="41"/>
      <c r="B82" s="43"/>
      <c r="E82" s="47"/>
      <c r="G82" s="40"/>
      <c r="I82" s="42"/>
      <c r="J82" s="42"/>
      <c r="K82" s="42"/>
      <c r="L82" s="42"/>
      <c r="M82" s="42"/>
      <c r="N82" s="42"/>
      <c r="O82" s="42"/>
      <c r="Q82" s="50"/>
      <c r="X82" s="38">
        <f t="shared" si="6"/>
        <v>0</v>
      </c>
      <c r="Y82" s="9"/>
      <c r="AA82" s="8"/>
      <c r="AC82" s="8"/>
      <c r="AE82" s="8"/>
      <c r="AF82" s="38">
        <f t="shared" si="7"/>
        <v>0</v>
      </c>
      <c r="AG82" s="9"/>
      <c r="AN82" s="38">
        <f t="shared" si="8"/>
        <v>0</v>
      </c>
      <c r="AO82" s="9"/>
      <c r="AV82" s="38">
        <f t="shared" ref="AV82:AV83" si="10">+AP82-AL82</f>
        <v>0</v>
      </c>
      <c r="AW82" s="40" t="s">
        <v>51</v>
      </c>
      <c r="AX82" s="40">
        <v>32223083.59</v>
      </c>
      <c r="AZ82" s="40">
        <v>12878355.779999999</v>
      </c>
      <c r="BB82" s="40">
        <v>45101439.369999997</v>
      </c>
      <c r="BD82" s="40" t="s">
        <v>50</v>
      </c>
      <c r="BE82" s="40">
        <v>3941145.75</v>
      </c>
      <c r="BG82" s="40">
        <v>4948896.67</v>
      </c>
      <c r="BI82" s="40">
        <v>8890042.4199999999</v>
      </c>
    </row>
    <row r="83" spans="1:62" ht="22.5" x14ac:dyDescent="0.2">
      <c r="A83" s="41" t="s">
        <v>25</v>
      </c>
      <c r="B83" s="43">
        <v>0</v>
      </c>
      <c r="D83" s="43">
        <v>50806242.399999999</v>
      </c>
      <c r="F83" s="43">
        <v>50806242.399999999</v>
      </c>
      <c r="G83" s="40"/>
      <c r="H83" s="38">
        <f>+F83-AD83</f>
        <v>0</v>
      </c>
      <c r="I83" s="41" t="s">
        <v>25</v>
      </c>
      <c r="J83" s="41">
        <v>0</v>
      </c>
      <c r="K83" s="41"/>
      <c r="L83" s="41">
        <v>17219140.59</v>
      </c>
      <c r="M83" s="41"/>
      <c r="N83" s="41">
        <v>17219140.59</v>
      </c>
      <c r="O83" s="41"/>
      <c r="Q83" s="50" t="s">
        <v>25</v>
      </c>
      <c r="R83" s="40">
        <v>17219140.59</v>
      </c>
      <c r="T83" s="40">
        <v>16242776.99</v>
      </c>
      <c r="V83" s="40">
        <v>33461917.579999998</v>
      </c>
      <c r="X83" s="38">
        <f>+R83-N83</f>
        <v>0</v>
      </c>
      <c r="Y83" s="9" t="s">
        <v>25</v>
      </c>
      <c r="Z83" s="40">
        <v>33461917.579999998</v>
      </c>
      <c r="AA83" s="8"/>
      <c r="AB83" s="40">
        <v>17344324.82</v>
      </c>
      <c r="AC83" s="8"/>
      <c r="AD83" s="40">
        <v>50806242.399999999</v>
      </c>
      <c r="AE83" s="8"/>
      <c r="AF83" s="38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8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8">
        <f t="shared" si="10"/>
        <v>0</v>
      </c>
      <c r="AW83" s="40" t="s">
        <v>170</v>
      </c>
      <c r="AX83" s="40">
        <v>10743583.6</v>
      </c>
      <c r="AZ83" s="40">
        <v>2362837.5</v>
      </c>
      <c r="BB83" s="40">
        <v>13106421.1</v>
      </c>
      <c r="BD83" s="40" t="s">
        <v>51</v>
      </c>
      <c r="BE83" s="40">
        <v>45101439.369999997</v>
      </c>
      <c r="BG83" s="40">
        <v>19087092.23</v>
      </c>
      <c r="BI83" s="40">
        <v>64188531.600000001</v>
      </c>
    </row>
    <row r="84" spans="1:62" ht="22.5" x14ac:dyDescent="0.2">
      <c r="A84" s="41" t="s">
        <v>26</v>
      </c>
      <c r="B84" s="43">
        <v>0</v>
      </c>
      <c r="D84" s="43">
        <v>2423361.09</v>
      </c>
      <c r="F84" s="43">
        <v>2423361.09</v>
      </c>
      <c r="G84" s="40"/>
      <c r="H84" s="38">
        <f t="shared" ref="H84:H114" si="11">+F84-AD84</f>
        <v>0</v>
      </c>
      <c r="I84" s="41" t="s">
        <v>147</v>
      </c>
      <c r="J84" s="41">
        <v>0</v>
      </c>
      <c r="K84" s="41"/>
      <c r="L84" s="41">
        <v>708622.1</v>
      </c>
      <c r="M84" s="41"/>
      <c r="N84" s="41">
        <v>708622.1</v>
      </c>
      <c r="O84" s="41"/>
      <c r="Q84" s="50" t="s">
        <v>147</v>
      </c>
      <c r="R84" s="40">
        <v>708622.1</v>
      </c>
      <c r="T84" s="40">
        <v>880170.81</v>
      </c>
      <c r="V84" s="40">
        <v>1588792.91</v>
      </c>
      <c r="X84" s="38">
        <f t="shared" ref="X84:X142" si="12">+R84-N84</f>
        <v>0</v>
      </c>
      <c r="Y84" s="9" t="s">
        <v>147</v>
      </c>
      <c r="Z84" s="40">
        <v>1588792.91</v>
      </c>
      <c r="AA84" s="8"/>
      <c r="AB84" s="40">
        <v>834568.18</v>
      </c>
      <c r="AC84" s="8"/>
      <c r="AD84" s="40">
        <v>2423361.09</v>
      </c>
      <c r="AE84" s="8"/>
      <c r="AF84" s="38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8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8">
        <f t="shared" ref="AV84:AV107" si="15">+AP84-AL84</f>
        <v>0</v>
      </c>
      <c r="AW84" s="40" t="s">
        <v>53</v>
      </c>
      <c r="AX84" s="40">
        <v>3168730.41</v>
      </c>
      <c r="AZ84" s="40">
        <v>1348886.97</v>
      </c>
      <c r="BB84" s="40">
        <v>4517617.38</v>
      </c>
      <c r="BD84" s="40" t="s">
        <v>170</v>
      </c>
      <c r="BE84" s="40">
        <v>13106421.1</v>
      </c>
      <c r="BG84" s="40">
        <v>4531500.1399999997</v>
      </c>
      <c r="BI84" s="40">
        <v>17637921.239999998</v>
      </c>
    </row>
    <row r="85" spans="1:62" x14ac:dyDescent="0.2">
      <c r="A85" s="41" t="s">
        <v>27</v>
      </c>
      <c r="B85" s="43">
        <v>0</v>
      </c>
      <c r="D85" s="43">
        <v>13535171.85</v>
      </c>
      <c r="F85" s="43">
        <v>13535171.85</v>
      </c>
      <c r="G85" s="40"/>
      <c r="H85" s="38">
        <f t="shared" si="11"/>
        <v>0</v>
      </c>
      <c r="I85" s="41" t="s">
        <v>148</v>
      </c>
      <c r="J85" s="41">
        <v>0</v>
      </c>
      <c r="K85" s="41"/>
      <c r="L85" s="41">
        <v>4798720.07</v>
      </c>
      <c r="M85" s="41"/>
      <c r="N85" s="41">
        <v>4798720.07</v>
      </c>
      <c r="O85" s="41"/>
      <c r="Q85" s="50" t="s">
        <v>149</v>
      </c>
      <c r="R85" s="40">
        <v>4798720.07</v>
      </c>
      <c r="T85" s="40">
        <v>4363089.5</v>
      </c>
      <c r="V85" s="40">
        <v>9161809.5700000003</v>
      </c>
      <c r="X85" s="38">
        <f t="shared" si="12"/>
        <v>0</v>
      </c>
      <c r="Y85" s="9" t="s">
        <v>149</v>
      </c>
      <c r="Z85" s="40">
        <v>9161809.5700000003</v>
      </c>
      <c r="AA85" s="8"/>
      <c r="AB85" s="40">
        <v>4373362.28</v>
      </c>
      <c r="AC85" s="8"/>
      <c r="AD85" s="40">
        <v>13535171.85</v>
      </c>
      <c r="AE85" s="8"/>
      <c r="AF85" s="38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8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8">
        <f t="shared" si="15"/>
        <v>0</v>
      </c>
      <c r="AW85" s="40" t="s">
        <v>55</v>
      </c>
      <c r="AX85" s="40">
        <v>395868.45</v>
      </c>
      <c r="AZ85" s="40">
        <v>244980.85</v>
      </c>
      <c r="BB85" s="40">
        <v>640849.30000000005</v>
      </c>
      <c r="BD85" s="40" t="s">
        <v>53</v>
      </c>
      <c r="BE85" s="40">
        <v>4517617.38</v>
      </c>
      <c r="BG85" s="40">
        <v>1317266.97</v>
      </c>
      <c r="BI85" s="40">
        <v>5834884.3499999996</v>
      </c>
    </row>
    <row r="86" spans="1:62" x14ac:dyDescent="0.2">
      <c r="A86" s="41" t="s">
        <v>28</v>
      </c>
      <c r="B86" s="43">
        <v>0</v>
      </c>
      <c r="D86" s="43">
        <v>10409203.369999999</v>
      </c>
      <c r="F86" s="43">
        <v>10409203.369999999</v>
      </c>
      <c r="G86" s="40"/>
      <c r="H86" s="38">
        <f t="shared" si="11"/>
        <v>0</v>
      </c>
      <c r="I86" s="42" t="s">
        <v>28</v>
      </c>
      <c r="J86" s="42">
        <v>0</v>
      </c>
      <c r="K86" s="42"/>
      <c r="L86" s="42">
        <v>2986517.09</v>
      </c>
      <c r="M86" s="42"/>
      <c r="N86" s="42">
        <v>2986517.09</v>
      </c>
      <c r="O86" s="42"/>
      <c r="Q86" s="50" t="s">
        <v>28</v>
      </c>
      <c r="R86" s="40">
        <v>2986517.09</v>
      </c>
      <c r="T86" s="40">
        <v>4579972.92</v>
      </c>
      <c r="V86" s="40">
        <v>7566490.0099999998</v>
      </c>
      <c r="X86" s="38">
        <f t="shared" si="12"/>
        <v>0</v>
      </c>
      <c r="Y86" s="9" t="s">
        <v>28</v>
      </c>
      <c r="Z86" s="40">
        <v>7566490.0099999998</v>
      </c>
      <c r="AA86" s="8"/>
      <c r="AB86" s="40">
        <v>2842713.36</v>
      </c>
      <c r="AC86" s="8"/>
      <c r="AD86" s="40">
        <v>10409203.369999999</v>
      </c>
      <c r="AE86" s="8"/>
      <c r="AF86" s="38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8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8">
        <f t="shared" si="15"/>
        <v>0</v>
      </c>
      <c r="AW86" s="40" t="s">
        <v>172</v>
      </c>
      <c r="AX86" s="40">
        <v>7553037.2199999997</v>
      </c>
      <c r="AZ86" s="40">
        <v>0</v>
      </c>
      <c r="BB86" s="40">
        <v>7553037.2199999997</v>
      </c>
      <c r="BD86" s="40" t="s">
        <v>55</v>
      </c>
      <c r="BE86" s="40">
        <v>640849.30000000005</v>
      </c>
      <c r="BG86" s="40">
        <v>309234.98</v>
      </c>
      <c r="BI86" s="40">
        <v>950084.28</v>
      </c>
    </row>
    <row r="87" spans="1:62" ht="22.5" x14ac:dyDescent="0.2">
      <c r="A87" s="41" t="s">
        <v>29</v>
      </c>
      <c r="B87" s="43">
        <v>0</v>
      </c>
      <c r="D87" s="43">
        <v>17334166.5</v>
      </c>
      <c r="F87" s="43">
        <v>17334166.5</v>
      </c>
      <c r="G87" s="40"/>
      <c r="H87" s="38">
        <f t="shared" si="11"/>
        <v>0</v>
      </c>
      <c r="I87" s="41" t="s">
        <v>29</v>
      </c>
      <c r="J87" s="41">
        <v>0</v>
      </c>
      <c r="K87" s="41"/>
      <c r="L87" s="41">
        <v>5597496.4199999999</v>
      </c>
      <c r="M87" s="41"/>
      <c r="N87" s="41">
        <v>5597496.4199999999</v>
      </c>
      <c r="O87" s="41"/>
      <c r="Q87" s="50" t="s">
        <v>29</v>
      </c>
      <c r="R87" s="40">
        <v>5597496.4199999999</v>
      </c>
      <c r="T87" s="40">
        <v>5913575.3600000003</v>
      </c>
      <c r="V87" s="40">
        <v>11511071.779999999</v>
      </c>
      <c r="X87" s="38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8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8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8">
        <f t="shared" si="15"/>
        <v>0</v>
      </c>
      <c r="AW87" s="40" t="s">
        <v>173</v>
      </c>
      <c r="AY87" s="40">
        <v>7553037.2199999997</v>
      </c>
      <c r="BA87" s="40">
        <v>0</v>
      </c>
      <c r="BC87" s="40">
        <v>7553037.2199999997</v>
      </c>
      <c r="BD87" s="40" t="s">
        <v>56</v>
      </c>
      <c r="BE87" s="40">
        <v>0</v>
      </c>
      <c r="BG87" s="40">
        <v>3286968.01</v>
      </c>
      <c r="BI87" s="40">
        <v>3286968.01</v>
      </c>
    </row>
    <row r="88" spans="1:62" x14ac:dyDescent="0.2">
      <c r="A88" s="41" t="s">
        <v>30</v>
      </c>
      <c r="B88" s="43">
        <v>0</v>
      </c>
      <c r="D88" s="43">
        <v>1699236.66</v>
      </c>
      <c r="F88" s="43">
        <v>1699236.66</v>
      </c>
      <c r="G88" s="40"/>
      <c r="H88" s="38">
        <f t="shared" si="11"/>
        <v>0</v>
      </c>
      <c r="I88" s="41" t="s">
        <v>150</v>
      </c>
      <c r="J88" s="41">
        <v>0</v>
      </c>
      <c r="K88" s="41"/>
      <c r="L88" s="41">
        <v>556716.57999999996</v>
      </c>
      <c r="M88" s="41"/>
      <c r="N88" s="41">
        <v>556716.57999999996</v>
      </c>
      <c r="O88" s="41"/>
      <c r="Q88" s="50" t="s">
        <v>30</v>
      </c>
      <c r="R88" s="40">
        <v>556716.57999999996</v>
      </c>
      <c r="T88" s="40">
        <v>586626.07999999996</v>
      </c>
      <c r="V88" s="40">
        <v>1143342.6599999999</v>
      </c>
      <c r="X88" s="38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8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8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8">
        <f t="shared" si="15"/>
        <v>0</v>
      </c>
      <c r="AW88" s="40" t="s">
        <v>174</v>
      </c>
      <c r="AX88" s="40">
        <v>5732726.1600000001</v>
      </c>
      <c r="AZ88" s="40">
        <v>0</v>
      </c>
      <c r="BB88" s="40">
        <v>5732726.1600000001</v>
      </c>
      <c r="BD88" s="40" t="s">
        <v>225</v>
      </c>
      <c r="BE88" s="40">
        <v>0</v>
      </c>
      <c r="BG88" s="40">
        <v>266975293.37</v>
      </c>
      <c r="BI88" s="40">
        <v>266975293.37</v>
      </c>
    </row>
    <row r="89" spans="1:62" ht="22.5" x14ac:dyDescent="0.2">
      <c r="A89" s="41" t="s">
        <v>31</v>
      </c>
      <c r="B89" s="43">
        <v>0</v>
      </c>
      <c r="D89" s="43">
        <v>1298702.69</v>
      </c>
      <c r="F89" s="43">
        <v>1298702.69</v>
      </c>
      <c r="G89" s="40"/>
      <c r="H89" s="38">
        <f t="shared" si="11"/>
        <v>0</v>
      </c>
      <c r="I89" s="41" t="s">
        <v>152</v>
      </c>
      <c r="J89" s="41">
        <v>0</v>
      </c>
      <c r="K89" s="41"/>
      <c r="L89" s="41">
        <v>241460.33</v>
      </c>
      <c r="M89" s="41"/>
      <c r="N89" s="41">
        <v>241460.33</v>
      </c>
      <c r="O89" s="41"/>
      <c r="Q89" s="50" t="s">
        <v>31</v>
      </c>
      <c r="R89" s="40">
        <v>241460.33</v>
      </c>
      <c r="T89" s="40">
        <v>498157.73</v>
      </c>
      <c r="V89" s="40">
        <v>739618.06</v>
      </c>
      <c r="X89" s="38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8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8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8">
        <f t="shared" si="15"/>
        <v>0</v>
      </c>
      <c r="AW89" s="40" t="s">
        <v>176</v>
      </c>
      <c r="AY89" s="40">
        <v>5732726.1600000001</v>
      </c>
      <c r="BA89" s="40">
        <v>0</v>
      </c>
      <c r="BC89" s="40">
        <v>5732726.1600000001</v>
      </c>
      <c r="BD89" s="40" t="s">
        <v>172</v>
      </c>
      <c r="BE89" s="40">
        <v>7553037.2199999997</v>
      </c>
      <c r="BG89" s="40">
        <v>0</v>
      </c>
      <c r="BI89" s="40">
        <v>7553037.2199999997</v>
      </c>
    </row>
    <row r="90" spans="1:62" x14ac:dyDescent="0.2">
      <c r="A90" s="41" t="s">
        <v>32</v>
      </c>
      <c r="B90" s="43">
        <v>0</v>
      </c>
      <c r="D90" s="43">
        <v>465645.09</v>
      </c>
      <c r="F90" s="43">
        <v>465645.09</v>
      </c>
      <c r="G90" s="40"/>
      <c r="H90" s="38">
        <f t="shared" si="11"/>
        <v>0</v>
      </c>
      <c r="I90" s="42" t="s">
        <v>32</v>
      </c>
      <c r="J90" s="42">
        <v>0</v>
      </c>
      <c r="K90" s="42"/>
      <c r="L90" s="42">
        <v>77617.59</v>
      </c>
      <c r="M90" s="42"/>
      <c r="N90" s="42">
        <v>77617.59</v>
      </c>
      <c r="O90" s="42"/>
      <c r="Q90" s="50" t="s">
        <v>153</v>
      </c>
      <c r="R90" s="40">
        <v>77617.59</v>
      </c>
      <c r="T90" s="40">
        <v>133644.76</v>
      </c>
      <c r="V90" s="40">
        <v>211262.35</v>
      </c>
      <c r="X90" s="38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8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8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8">
        <f t="shared" si="15"/>
        <v>0</v>
      </c>
      <c r="AW90" s="40" t="s">
        <v>177</v>
      </c>
      <c r="AX90" s="40">
        <v>619425</v>
      </c>
      <c r="AZ90" s="40">
        <v>0</v>
      </c>
      <c r="BB90" s="40">
        <v>619425</v>
      </c>
      <c r="BD90" s="40" t="s">
        <v>173</v>
      </c>
      <c r="BF90" s="40">
        <v>7553037.2199999997</v>
      </c>
      <c r="BH90" s="40">
        <v>0</v>
      </c>
      <c r="BJ90" s="40">
        <v>7553037.2199999997</v>
      </c>
    </row>
    <row r="91" spans="1:62" ht="22.5" x14ac:dyDescent="0.2">
      <c r="A91" s="41" t="s">
        <v>33</v>
      </c>
      <c r="B91" s="43">
        <v>0</v>
      </c>
      <c r="D91" s="43">
        <v>1360663.82</v>
      </c>
      <c r="F91" s="43">
        <v>1360663.82</v>
      </c>
      <c r="H91" s="38">
        <f t="shared" si="11"/>
        <v>0</v>
      </c>
      <c r="I91" s="41" t="s">
        <v>154</v>
      </c>
      <c r="J91" s="41">
        <v>0</v>
      </c>
      <c r="K91" s="41"/>
      <c r="L91" s="41">
        <v>77425.14</v>
      </c>
      <c r="M91" s="41"/>
      <c r="N91" s="41">
        <v>77425.14</v>
      </c>
      <c r="O91" s="41"/>
      <c r="Q91" s="50" t="s">
        <v>33</v>
      </c>
      <c r="R91" s="40">
        <v>77425.14</v>
      </c>
      <c r="T91" s="40">
        <v>502421.09</v>
      </c>
      <c r="V91" s="40">
        <v>579846.23</v>
      </c>
      <c r="X91" s="38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8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8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8">
        <f t="shared" si="15"/>
        <v>0</v>
      </c>
      <c r="AW91" s="40" t="s">
        <v>178</v>
      </c>
      <c r="AY91" s="40">
        <v>619425</v>
      </c>
      <c r="BA91" s="40">
        <v>0</v>
      </c>
      <c r="BC91" s="40">
        <v>619425</v>
      </c>
      <c r="BD91" s="40" t="s">
        <v>174</v>
      </c>
      <c r="BE91" s="40">
        <v>5732726.1600000001</v>
      </c>
      <c r="BG91" s="40">
        <v>0</v>
      </c>
      <c r="BI91" s="40">
        <v>5732726.1600000001</v>
      </c>
    </row>
    <row r="92" spans="1:62" ht="22.5" x14ac:dyDescent="0.2">
      <c r="A92" s="41" t="s">
        <v>34</v>
      </c>
      <c r="B92" s="43">
        <v>0</v>
      </c>
      <c r="D92" s="43">
        <v>264932.59999999998</v>
      </c>
      <c r="F92" s="43">
        <v>264932.59999999998</v>
      </c>
      <c r="G92" s="40"/>
      <c r="H92" s="38">
        <f t="shared" si="11"/>
        <v>0</v>
      </c>
      <c r="I92" s="41" t="s">
        <v>34</v>
      </c>
      <c r="J92" s="41">
        <v>0</v>
      </c>
      <c r="K92" s="41"/>
      <c r="L92" s="41">
        <v>888.01</v>
      </c>
      <c r="M92" s="41"/>
      <c r="N92" s="41">
        <v>888.01</v>
      </c>
      <c r="O92" s="41"/>
      <c r="Q92" s="50" t="s">
        <v>156</v>
      </c>
      <c r="R92" s="40">
        <v>888.01</v>
      </c>
      <c r="T92" s="40">
        <v>24490.83</v>
      </c>
      <c r="V92" s="40">
        <v>25378.84</v>
      </c>
      <c r="X92" s="38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8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8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8">
        <f t="shared" si="15"/>
        <v>0</v>
      </c>
      <c r="AW92" s="40" t="s">
        <v>179</v>
      </c>
      <c r="AX92" s="40">
        <v>654524259.76999998</v>
      </c>
      <c r="AZ92" s="40">
        <v>0</v>
      </c>
      <c r="BB92" s="40">
        <v>654524259.76999998</v>
      </c>
      <c r="BD92" s="40" t="s">
        <v>176</v>
      </c>
      <c r="BF92" s="40">
        <v>5732726.1600000001</v>
      </c>
      <c r="BH92" s="40">
        <v>0</v>
      </c>
      <c r="BJ92" s="40">
        <v>5732726.1600000001</v>
      </c>
    </row>
    <row r="93" spans="1:62" x14ac:dyDescent="0.2">
      <c r="A93" s="41" t="s">
        <v>35</v>
      </c>
      <c r="B93" s="43">
        <v>0</v>
      </c>
      <c r="D93" s="43">
        <v>22052222.600000001</v>
      </c>
      <c r="F93" s="43">
        <v>22052222.600000001</v>
      </c>
      <c r="G93" s="40"/>
      <c r="H93" s="38">
        <f t="shared" si="11"/>
        <v>0</v>
      </c>
      <c r="I93" s="41" t="s">
        <v>157</v>
      </c>
      <c r="J93" s="41">
        <v>0</v>
      </c>
      <c r="K93" s="41"/>
      <c r="L93" s="41">
        <v>8519221.0700000003</v>
      </c>
      <c r="M93" s="41"/>
      <c r="N93" s="41">
        <v>8519221.0700000003</v>
      </c>
      <c r="O93" s="41"/>
      <c r="Q93" s="50" t="s">
        <v>35</v>
      </c>
      <c r="R93" s="40">
        <v>8519221.0700000003</v>
      </c>
      <c r="T93" s="40">
        <v>6113817.6299999999</v>
      </c>
      <c r="V93" s="40">
        <v>14633038.699999999</v>
      </c>
      <c r="X93" s="38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8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8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8">
        <f t="shared" si="15"/>
        <v>0</v>
      </c>
      <c r="AW93" s="40" t="s">
        <v>180</v>
      </c>
      <c r="AY93" s="40">
        <v>654524259.76999998</v>
      </c>
      <c r="BA93" s="40">
        <v>0</v>
      </c>
      <c r="BC93" s="40">
        <v>654524259.76999998</v>
      </c>
      <c r="BD93" s="40" t="s">
        <v>177</v>
      </c>
      <c r="BE93" s="40">
        <v>619425</v>
      </c>
      <c r="BG93" s="40">
        <v>0</v>
      </c>
      <c r="BI93" s="40">
        <v>619425</v>
      </c>
    </row>
    <row r="94" spans="1:62" x14ac:dyDescent="0.2">
      <c r="A94" s="41"/>
      <c r="B94" s="43"/>
      <c r="D94" s="43"/>
      <c r="F94" s="43"/>
      <c r="G94" s="40"/>
      <c r="H94" s="38">
        <f t="shared" si="11"/>
        <v>0</v>
      </c>
      <c r="I94" s="41"/>
      <c r="J94" s="41"/>
      <c r="K94" s="41"/>
      <c r="L94" s="41"/>
      <c r="M94" s="41"/>
      <c r="N94" s="41"/>
      <c r="O94" s="41"/>
      <c r="Q94" s="50"/>
      <c r="X94" s="38">
        <f t="shared" si="12"/>
        <v>0</v>
      </c>
      <c r="Y94" s="7"/>
      <c r="Z94" s="8"/>
      <c r="AB94" s="8"/>
      <c r="AD94" s="8"/>
      <c r="AF94" s="38">
        <f t="shared" si="13"/>
        <v>0</v>
      </c>
      <c r="AG94" s="7"/>
      <c r="AH94" s="8"/>
      <c r="AJ94" s="8"/>
      <c r="AL94" s="8"/>
      <c r="AN94" s="38">
        <f t="shared" si="14"/>
        <v>0</v>
      </c>
      <c r="AO94" s="7"/>
      <c r="AP94" s="8"/>
      <c r="AR94" s="8"/>
      <c r="AT94" s="8"/>
      <c r="AV94" s="38">
        <f t="shared" si="15"/>
        <v>0</v>
      </c>
      <c r="AW94" s="40" t="s">
        <v>181</v>
      </c>
      <c r="AX94" s="40">
        <v>450000</v>
      </c>
      <c r="AZ94" s="40">
        <v>0</v>
      </c>
      <c r="BB94" s="40">
        <v>450000</v>
      </c>
      <c r="BD94" s="40" t="s">
        <v>178</v>
      </c>
      <c r="BF94" s="40">
        <v>619425</v>
      </c>
      <c r="BH94" s="40">
        <v>0</v>
      </c>
      <c r="BJ94" s="40">
        <v>619425</v>
      </c>
    </row>
    <row r="95" spans="1:62" x14ac:dyDescent="0.2">
      <c r="A95" s="41"/>
      <c r="B95" s="43"/>
      <c r="D95" s="43"/>
      <c r="F95" s="43"/>
      <c r="G95" s="40"/>
      <c r="H95" s="38">
        <f t="shared" si="11"/>
        <v>0</v>
      </c>
      <c r="I95" s="41"/>
      <c r="J95" s="41"/>
      <c r="K95" s="41"/>
      <c r="L95" s="41"/>
      <c r="M95" s="41"/>
      <c r="N95" s="41"/>
      <c r="O95" s="41"/>
      <c r="Q95" s="50"/>
      <c r="X95" s="38">
        <f t="shared" si="12"/>
        <v>0</v>
      </c>
      <c r="Y95" s="7"/>
      <c r="Z95" s="8"/>
      <c r="AB95" s="8"/>
      <c r="AD95" s="8"/>
      <c r="AF95" s="38">
        <f t="shared" si="13"/>
        <v>0</v>
      </c>
      <c r="AG95" s="7"/>
      <c r="AH95" s="8"/>
      <c r="AJ95" s="8"/>
      <c r="AL95" s="8"/>
      <c r="AN95" s="38">
        <f t="shared" si="14"/>
        <v>0</v>
      </c>
      <c r="AO95" s="7"/>
      <c r="AP95" s="8"/>
      <c r="AR95" s="8"/>
      <c r="AT95" s="8"/>
      <c r="AV95" s="38">
        <f t="shared" si="15"/>
        <v>0</v>
      </c>
      <c r="AW95" s="40" t="s">
        <v>182</v>
      </c>
      <c r="AY95" s="40">
        <v>450000</v>
      </c>
      <c r="BA95" s="40">
        <v>0</v>
      </c>
      <c r="BC95" s="40">
        <v>450000</v>
      </c>
      <c r="BD95" s="40" t="s">
        <v>179</v>
      </c>
      <c r="BE95" s="40">
        <v>654524259.76999998</v>
      </c>
      <c r="BG95" s="40">
        <v>0</v>
      </c>
      <c r="BI95" s="40">
        <v>654524259.76999998</v>
      </c>
    </row>
    <row r="96" spans="1:62" ht="22.5" x14ac:dyDescent="0.2">
      <c r="A96" s="41" t="s">
        <v>38</v>
      </c>
      <c r="B96" s="43">
        <v>0</v>
      </c>
      <c r="D96" s="43">
        <v>67246.34</v>
      </c>
      <c r="F96" s="43">
        <v>67246.34</v>
      </c>
      <c r="G96" s="40"/>
      <c r="H96" s="38">
        <f t="shared" si="11"/>
        <v>0</v>
      </c>
      <c r="I96" s="41" t="s">
        <v>38</v>
      </c>
      <c r="J96" s="41">
        <v>0</v>
      </c>
      <c r="K96" s="41"/>
      <c r="L96" s="41">
        <v>7860.12</v>
      </c>
      <c r="M96" s="41"/>
      <c r="N96" s="41">
        <v>7860.12</v>
      </c>
      <c r="O96" s="41"/>
      <c r="Q96" s="50" t="s">
        <v>38</v>
      </c>
      <c r="R96" s="40">
        <v>7860.12</v>
      </c>
      <c r="T96" s="40">
        <v>38783.58</v>
      </c>
      <c r="V96" s="40">
        <v>46643.7</v>
      </c>
      <c r="X96" s="38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8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8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8">
        <f t="shared" si="15"/>
        <v>0</v>
      </c>
      <c r="AW96" s="40" t="s">
        <v>183</v>
      </c>
      <c r="AX96" s="40">
        <v>15659482.789999999</v>
      </c>
      <c r="AZ96" s="40">
        <v>0</v>
      </c>
      <c r="BA96" s="40">
        <v>11700</v>
      </c>
      <c r="BB96" s="40">
        <v>15647782.789999999</v>
      </c>
      <c r="BD96" s="40" t="s">
        <v>180</v>
      </c>
      <c r="BF96" s="40">
        <v>654524259.76999998</v>
      </c>
      <c r="BH96" s="40">
        <v>0</v>
      </c>
      <c r="BJ96" s="40">
        <v>654524259.76999998</v>
      </c>
    </row>
    <row r="97" spans="1:62" x14ac:dyDescent="0.2">
      <c r="A97" s="41" t="s">
        <v>39</v>
      </c>
      <c r="B97" s="43">
        <v>0</v>
      </c>
      <c r="D97" s="43">
        <v>12793310.08</v>
      </c>
      <c r="F97" s="43">
        <v>12793310.08</v>
      </c>
      <c r="G97" s="40"/>
      <c r="H97" s="38">
        <f t="shared" si="11"/>
        <v>0</v>
      </c>
      <c r="I97" s="42" t="s">
        <v>39</v>
      </c>
      <c r="J97" s="42">
        <v>0</v>
      </c>
      <c r="K97" s="42"/>
      <c r="L97" s="42">
        <v>4132713.99</v>
      </c>
      <c r="M97" s="42"/>
      <c r="N97" s="42">
        <v>4132713.99</v>
      </c>
      <c r="O97" s="42"/>
      <c r="Q97" s="50" t="s">
        <v>39</v>
      </c>
      <c r="R97" s="40">
        <v>4132713.99</v>
      </c>
      <c r="T97" s="40">
        <v>4088023.91</v>
      </c>
      <c r="V97" s="40">
        <v>8220737.9000000004</v>
      </c>
      <c r="X97" s="38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8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8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8">
        <f t="shared" si="15"/>
        <v>0</v>
      </c>
      <c r="AW97" s="40" t="s">
        <v>184</v>
      </c>
      <c r="AY97" s="40">
        <v>15659482.789999999</v>
      </c>
      <c r="AZ97" s="40">
        <v>11700</v>
      </c>
      <c r="BA97" s="40">
        <v>0</v>
      </c>
      <c r="BC97" s="40">
        <v>15647782.789999999</v>
      </c>
      <c r="BD97" s="40" t="s">
        <v>181</v>
      </c>
      <c r="BE97" s="40">
        <v>450000</v>
      </c>
      <c r="BG97" s="40">
        <v>0</v>
      </c>
      <c r="BI97" s="40">
        <v>450000</v>
      </c>
    </row>
    <row r="98" spans="1:62" x14ac:dyDescent="0.2">
      <c r="A98" s="41" t="s">
        <v>40</v>
      </c>
      <c r="B98" s="43">
        <v>0</v>
      </c>
      <c r="D98" s="43">
        <v>10506533.6</v>
      </c>
      <c r="F98" s="43">
        <v>10506533.6</v>
      </c>
      <c r="G98" s="40"/>
      <c r="H98" s="38">
        <f t="shared" si="11"/>
        <v>0</v>
      </c>
      <c r="I98" s="41" t="s">
        <v>159</v>
      </c>
      <c r="J98" s="41">
        <v>0</v>
      </c>
      <c r="K98" s="41"/>
      <c r="L98" s="41">
        <v>1624900.38</v>
      </c>
      <c r="M98" s="41"/>
      <c r="N98" s="41">
        <v>1624900.38</v>
      </c>
      <c r="O98" s="41"/>
      <c r="Q98" s="50" t="s">
        <v>40</v>
      </c>
      <c r="R98" s="40">
        <v>1624900.38</v>
      </c>
      <c r="T98" s="40">
        <v>1644185.77</v>
      </c>
      <c r="V98" s="40">
        <v>3269086.15</v>
      </c>
      <c r="X98" s="38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8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8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8">
        <f t="shared" si="15"/>
        <v>0</v>
      </c>
      <c r="AW98" s="40" t="s">
        <v>185</v>
      </c>
      <c r="AX98" s="40">
        <v>1066932861.7</v>
      </c>
      <c r="AZ98" s="40">
        <v>0</v>
      </c>
      <c r="BB98" s="40">
        <v>1066932861.7</v>
      </c>
      <c r="BD98" s="40" t="s">
        <v>182</v>
      </c>
      <c r="BF98" s="40">
        <v>450000</v>
      </c>
      <c r="BH98" s="40">
        <v>0</v>
      </c>
      <c r="BJ98" s="40">
        <v>450000</v>
      </c>
    </row>
    <row r="99" spans="1:62" ht="22.5" x14ac:dyDescent="0.2">
      <c r="A99" s="41" t="s">
        <v>41</v>
      </c>
      <c r="B99" s="43">
        <v>0</v>
      </c>
      <c r="D99" s="43">
        <v>10127643.17</v>
      </c>
      <c r="F99" s="43">
        <v>10127643.17</v>
      </c>
      <c r="G99" s="40"/>
      <c r="H99" s="38">
        <f t="shared" si="11"/>
        <v>0</v>
      </c>
      <c r="I99" s="41" t="s">
        <v>41</v>
      </c>
      <c r="J99" s="41">
        <v>0</v>
      </c>
      <c r="K99" s="41"/>
      <c r="L99" s="41">
        <v>1411304.81</v>
      </c>
      <c r="M99" s="41"/>
      <c r="N99" s="41">
        <v>1411304.81</v>
      </c>
      <c r="O99" s="41"/>
      <c r="Q99" s="50" t="s">
        <v>160</v>
      </c>
      <c r="R99" s="40">
        <v>1411304.81</v>
      </c>
      <c r="T99" s="40">
        <v>4736691.51</v>
      </c>
      <c r="V99" s="40">
        <v>6147996.3200000003</v>
      </c>
      <c r="X99" s="38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8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8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8">
        <f t="shared" si="15"/>
        <v>0</v>
      </c>
      <c r="AW99" s="40" t="s">
        <v>186</v>
      </c>
      <c r="AY99" s="40">
        <v>442952917.07999998</v>
      </c>
      <c r="AZ99" s="40">
        <v>296613939</v>
      </c>
      <c r="BA99" s="40">
        <v>53366624.780000001</v>
      </c>
      <c r="BC99" s="40">
        <v>199705602.86000001</v>
      </c>
      <c r="BD99" s="40" t="s">
        <v>183</v>
      </c>
      <c r="BE99" s="40">
        <v>15647782.789999999</v>
      </c>
      <c r="BG99" s="40">
        <v>36500</v>
      </c>
      <c r="BH99" s="40">
        <v>9200</v>
      </c>
      <c r="BI99" s="40">
        <v>15675082.789999999</v>
      </c>
    </row>
    <row r="100" spans="1:62" ht="22.5" x14ac:dyDescent="0.2">
      <c r="A100" s="41" t="s">
        <v>161</v>
      </c>
      <c r="B100" s="43">
        <v>0</v>
      </c>
      <c r="D100" s="43">
        <v>4263764.8899999997</v>
      </c>
      <c r="F100" s="43">
        <v>4263764.8899999997</v>
      </c>
      <c r="G100" s="40"/>
      <c r="H100" s="38">
        <f t="shared" si="11"/>
        <v>0</v>
      </c>
      <c r="I100" s="41" t="s">
        <v>42</v>
      </c>
      <c r="J100" s="41">
        <v>0</v>
      </c>
      <c r="K100" s="41"/>
      <c r="L100" s="41">
        <v>480158.92</v>
      </c>
      <c r="M100" s="41"/>
      <c r="N100" s="41">
        <v>480158.92</v>
      </c>
      <c r="O100" s="41"/>
      <c r="Q100" s="50" t="s">
        <v>161</v>
      </c>
      <c r="R100" s="40">
        <v>480158.92</v>
      </c>
      <c r="T100" s="40">
        <v>487052.94</v>
      </c>
      <c r="V100" s="40">
        <v>967211.86</v>
      </c>
      <c r="X100" s="38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8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8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8">
        <f t="shared" si="15"/>
        <v>0</v>
      </c>
      <c r="AW100" s="40" t="s">
        <v>187</v>
      </c>
      <c r="AX100" s="40">
        <v>35381629.149999999</v>
      </c>
      <c r="AZ100" s="40">
        <v>53366624.780000001</v>
      </c>
      <c r="BB100" s="40">
        <v>88748253.930000007</v>
      </c>
      <c r="BD100" s="40" t="s">
        <v>184</v>
      </c>
      <c r="BF100" s="40">
        <v>15647782.789999999</v>
      </c>
      <c r="BG100" s="40">
        <v>9200</v>
      </c>
      <c r="BH100" s="40">
        <v>36500</v>
      </c>
      <c r="BJ100" s="40">
        <v>15675082.789999999</v>
      </c>
    </row>
    <row r="101" spans="1:62" ht="22.5" x14ac:dyDescent="0.2">
      <c r="A101" s="41" t="s">
        <v>43</v>
      </c>
      <c r="B101" s="43">
        <v>0</v>
      </c>
      <c r="D101" s="43">
        <v>27243454.260000002</v>
      </c>
      <c r="F101" s="43">
        <v>27243454.260000002</v>
      </c>
      <c r="G101" s="40"/>
      <c r="H101" s="38">
        <f t="shared" si="11"/>
        <v>0</v>
      </c>
      <c r="I101" s="41" t="s">
        <v>43</v>
      </c>
      <c r="J101" s="41">
        <v>0</v>
      </c>
      <c r="K101" s="41"/>
      <c r="L101" s="41">
        <v>7108262.79</v>
      </c>
      <c r="M101" s="41"/>
      <c r="N101" s="41">
        <v>7108262.79</v>
      </c>
      <c r="O101" s="41"/>
      <c r="Q101" s="50" t="s">
        <v>162</v>
      </c>
      <c r="R101" s="40">
        <v>7108262.79</v>
      </c>
      <c r="T101" s="40">
        <v>9626014.5199999996</v>
      </c>
      <c r="V101" s="40">
        <v>16734277.310000001</v>
      </c>
      <c r="X101" s="38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8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8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8">
        <f t="shared" si="15"/>
        <v>0</v>
      </c>
      <c r="AW101" s="40" t="s">
        <v>188</v>
      </c>
      <c r="AY101" s="40">
        <v>0</v>
      </c>
      <c r="AZ101" s="40">
        <v>296613939</v>
      </c>
      <c r="BA101" s="40">
        <v>296613939</v>
      </c>
      <c r="BC101" s="40">
        <v>0</v>
      </c>
      <c r="BD101" s="40" t="s">
        <v>185</v>
      </c>
      <c r="BE101" s="40">
        <v>1066932861.7</v>
      </c>
      <c r="BG101" s="40">
        <v>0</v>
      </c>
      <c r="BI101" s="40">
        <v>1066932861.7</v>
      </c>
    </row>
    <row r="102" spans="1:62" ht="22.5" x14ac:dyDescent="0.2">
      <c r="A102" s="41" t="s">
        <v>44</v>
      </c>
      <c r="B102" s="43">
        <v>0</v>
      </c>
      <c r="D102" s="43">
        <v>1593304.13</v>
      </c>
      <c r="F102" s="43">
        <v>1593304.13</v>
      </c>
      <c r="G102" s="40"/>
      <c r="H102" s="38">
        <f t="shared" si="11"/>
        <v>0</v>
      </c>
      <c r="I102" s="41" t="s">
        <v>163</v>
      </c>
      <c r="J102" s="41">
        <v>0</v>
      </c>
      <c r="K102" s="41"/>
      <c r="L102" s="41">
        <v>188617.73</v>
      </c>
      <c r="M102" s="41"/>
      <c r="N102" s="41">
        <v>188617.73</v>
      </c>
      <c r="O102" s="41"/>
      <c r="Q102" s="50" t="s">
        <v>164</v>
      </c>
      <c r="R102" s="40">
        <v>188617.73</v>
      </c>
      <c r="T102" s="40">
        <v>370552.64</v>
      </c>
      <c r="V102" s="40">
        <v>559170.37</v>
      </c>
      <c r="X102" s="38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8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8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8">
        <f t="shared" si="15"/>
        <v>0</v>
      </c>
      <c r="AW102" s="40" t="s">
        <v>189</v>
      </c>
      <c r="AY102" s="40">
        <v>659361573.76999998</v>
      </c>
      <c r="BA102" s="40">
        <v>296613939</v>
      </c>
      <c r="BC102" s="40">
        <v>955975512.76999998</v>
      </c>
      <c r="BD102" s="40" t="s">
        <v>186</v>
      </c>
      <c r="BF102" s="40">
        <v>199705602.86000001</v>
      </c>
      <c r="BG102" s="40">
        <v>269455997.63</v>
      </c>
      <c r="BH102" s="40">
        <v>106171307.2</v>
      </c>
      <c r="BJ102" s="40">
        <v>36420912.43</v>
      </c>
    </row>
    <row r="103" spans="1:62" x14ac:dyDescent="0.2">
      <c r="A103" s="41" t="s">
        <v>45</v>
      </c>
      <c r="B103" s="43">
        <v>0</v>
      </c>
      <c r="D103" s="43">
        <v>687359.01</v>
      </c>
      <c r="F103" s="43">
        <v>687359.01</v>
      </c>
      <c r="G103" s="40"/>
      <c r="H103" s="38">
        <f t="shared" si="11"/>
        <v>0</v>
      </c>
      <c r="I103" s="41" t="s">
        <v>45</v>
      </c>
      <c r="J103" s="41">
        <v>0</v>
      </c>
      <c r="K103" s="41"/>
      <c r="L103" s="41">
        <v>79214.92</v>
      </c>
      <c r="M103" s="41"/>
      <c r="N103" s="41">
        <v>79214.92</v>
      </c>
      <c r="O103" s="41"/>
      <c r="Q103" s="50" t="s">
        <v>45</v>
      </c>
      <c r="R103" s="40">
        <v>79214.92</v>
      </c>
      <c r="T103" s="40">
        <v>259195.6</v>
      </c>
      <c r="V103" s="40">
        <v>338410.52</v>
      </c>
      <c r="X103" s="38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8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8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8">
        <f t="shared" si="15"/>
        <v>0</v>
      </c>
      <c r="AW103" s="40" t="s">
        <v>190</v>
      </c>
      <c r="AY103" s="40">
        <v>1066932861.7</v>
      </c>
      <c r="BA103" s="40">
        <v>0</v>
      </c>
      <c r="BC103" s="40">
        <v>1066932861.7</v>
      </c>
      <c r="BD103" s="40" t="s">
        <v>187</v>
      </c>
      <c r="BE103" s="40">
        <v>88748253.930000007</v>
      </c>
      <c r="BG103" s="40">
        <v>106171307.2</v>
      </c>
      <c r="BI103" s="40">
        <v>194919561.13</v>
      </c>
    </row>
    <row r="104" spans="1:62" x14ac:dyDescent="0.2">
      <c r="A104" s="41" t="s">
        <v>46</v>
      </c>
      <c r="B104" s="43">
        <v>0</v>
      </c>
      <c r="D104" s="43">
        <v>1222599.49</v>
      </c>
      <c r="F104" s="43">
        <v>1222599.49</v>
      </c>
      <c r="G104" s="40"/>
      <c r="H104" s="38">
        <f t="shared" si="11"/>
        <v>0</v>
      </c>
      <c r="I104" s="42" t="s">
        <v>46</v>
      </c>
      <c r="J104" s="42">
        <v>0</v>
      </c>
      <c r="K104" s="42"/>
      <c r="L104" s="42">
        <v>123419.67</v>
      </c>
      <c r="M104" s="42"/>
      <c r="N104" s="42">
        <v>123419.67</v>
      </c>
      <c r="O104" s="42"/>
      <c r="Q104" s="50" t="s">
        <v>165</v>
      </c>
      <c r="R104" s="40">
        <v>123419.67</v>
      </c>
      <c r="T104" s="40">
        <v>618661.28</v>
      </c>
      <c r="V104" s="40">
        <v>742080.95</v>
      </c>
      <c r="X104" s="38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8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8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8">
        <f t="shared" si="15"/>
        <v>0</v>
      </c>
      <c r="AW104" s="40" t="s">
        <v>191</v>
      </c>
      <c r="AX104" s="40">
        <v>505490969.35000002</v>
      </c>
      <c r="AZ104" s="40">
        <v>164606720.59</v>
      </c>
      <c r="BA104" s="40">
        <v>453398872.87</v>
      </c>
      <c r="BB104" s="40">
        <v>216698817.06999999</v>
      </c>
      <c r="BD104" s="40" t="s">
        <v>188</v>
      </c>
      <c r="BF104" s="40">
        <v>0</v>
      </c>
      <c r="BG104" s="40">
        <v>269455997.63</v>
      </c>
      <c r="BH104" s="40">
        <v>269455997.63</v>
      </c>
      <c r="BJ104" s="40">
        <v>0</v>
      </c>
    </row>
    <row r="105" spans="1:62" x14ac:dyDescent="0.2">
      <c r="A105" s="41" t="s">
        <v>47</v>
      </c>
      <c r="B105" s="43">
        <v>0</v>
      </c>
      <c r="D105" s="43">
        <v>1152521.21</v>
      </c>
      <c r="F105" s="43">
        <v>1152521.21</v>
      </c>
      <c r="G105" s="40"/>
      <c r="H105" s="38">
        <f t="shared" si="11"/>
        <v>0</v>
      </c>
      <c r="I105" s="42" t="s">
        <v>47</v>
      </c>
      <c r="J105" s="42">
        <v>0</v>
      </c>
      <c r="K105" s="42"/>
      <c r="L105" s="42">
        <v>344004.83</v>
      </c>
      <c r="M105" s="42"/>
      <c r="N105" s="42">
        <v>344004.83</v>
      </c>
      <c r="O105" s="42"/>
      <c r="Q105" s="50" t="s">
        <v>47</v>
      </c>
      <c r="R105" s="40">
        <v>344004.83</v>
      </c>
      <c r="T105" s="40">
        <v>413943.91</v>
      </c>
      <c r="V105" s="40">
        <v>757948.74</v>
      </c>
      <c r="X105" s="38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8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8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8">
        <f t="shared" si="15"/>
        <v>0</v>
      </c>
      <c r="AW105" s="40" t="s">
        <v>192</v>
      </c>
      <c r="AY105" s="40">
        <v>35383629.149999999</v>
      </c>
      <c r="AZ105" s="40">
        <v>111242095.81</v>
      </c>
      <c r="BA105" s="40">
        <v>164606720.59</v>
      </c>
      <c r="BC105" s="40">
        <v>88748253.930000007</v>
      </c>
      <c r="BD105" s="40" t="s">
        <v>189</v>
      </c>
      <c r="BF105" s="40">
        <v>955975512.76999998</v>
      </c>
      <c r="BH105" s="40">
        <v>269455997.63</v>
      </c>
      <c r="BJ105" s="40">
        <v>1225431510.4000001</v>
      </c>
    </row>
    <row r="106" spans="1:62" x14ac:dyDescent="0.2">
      <c r="A106" s="41" t="s">
        <v>48</v>
      </c>
      <c r="B106" s="43">
        <v>0</v>
      </c>
      <c r="D106" s="43">
        <v>327426</v>
      </c>
      <c r="F106" s="43">
        <v>327426</v>
      </c>
      <c r="G106" s="40"/>
      <c r="H106" s="38">
        <f t="shared" si="11"/>
        <v>0</v>
      </c>
      <c r="I106" s="41" t="s">
        <v>166</v>
      </c>
      <c r="J106" s="41">
        <v>0</v>
      </c>
      <c r="K106" s="41"/>
      <c r="L106" s="41">
        <v>83973</v>
      </c>
      <c r="M106" s="41"/>
      <c r="N106" s="41">
        <v>83973</v>
      </c>
      <c r="O106" s="41"/>
      <c r="Q106" s="50" t="s">
        <v>167</v>
      </c>
      <c r="R106" s="40">
        <v>83973</v>
      </c>
      <c r="T106" s="40">
        <v>110553</v>
      </c>
      <c r="V106" s="40">
        <v>194526</v>
      </c>
      <c r="X106" s="38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8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8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8">
        <f t="shared" si="15"/>
        <v>0</v>
      </c>
      <c r="AW106" s="40" t="s">
        <v>193</v>
      </c>
      <c r="AX106" s="40">
        <v>29869180.059999999</v>
      </c>
      <c r="AZ106" s="40">
        <v>342156777.06</v>
      </c>
      <c r="BA106" s="40">
        <v>300565919.73000002</v>
      </c>
      <c r="BB106" s="40">
        <v>71460037.390000001</v>
      </c>
      <c r="BD106" s="40" t="s">
        <v>218</v>
      </c>
      <c r="BF106" s="40">
        <v>1066932861.7</v>
      </c>
      <c r="BH106" s="40">
        <v>0</v>
      </c>
      <c r="BJ106" s="40">
        <v>1066932861.7</v>
      </c>
    </row>
    <row r="107" spans="1:62" ht="22.5" x14ac:dyDescent="0.2">
      <c r="A107" s="41" t="s">
        <v>49</v>
      </c>
      <c r="B107" s="43">
        <v>0</v>
      </c>
      <c r="D107" s="43">
        <v>13704466.460000001</v>
      </c>
      <c r="F107" s="43">
        <v>13704466.460000001</v>
      </c>
      <c r="G107" s="40"/>
      <c r="H107" s="38">
        <f t="shared" si="11"/>
        <v>0</v>
      </c>
      <c r="I107" s="41" t="s">
        <v>169</v>
      </c>
      <c r="J107" s="41">
        <v>0</v>
      </c>
      <c r="K107" s="41"/>
      <c r="L107" s="41">
        <v>4245352.88</v>
      </c>
      <c r="M107" s="41"/>
      <c r="N107" s="41">
        <v>4245352.88</v>
      </c>
      <c r="O107" s="41"/>
      <c r="Q107" s="50" t="s">
        <v>49</v>
      </c>
      <c r="R107" s="40">
        <v>4245352.88</v>
      </c>
      <c r="T107" s="40">
        <v>4157136.13</v>
      </c>
      <c r="V107" s="40">
        <v>8402489.0099999998</v>
      </c>
      <c r="X107" s="38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8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8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8">
        <f t="shared" si="15"/>
        <v>0</v>
      </c>
      <c r="AW107" s="40" t="s">
        <v>194</v>
      </c>
      <c r="AX107" s="40">
        <v>59222872.909999996</v>
      </c>
      <c r="AZ107" s="40">
        <v>300565919.73000002</v>
      </c>
      <c r="BA107" s="40">
        <v>298098992.26999998</v>
      </c>
      <c r="BB107" s="40">
        <v>61689800.369999997</v>
      </c>
      <c r="BD107" s="40" t="s">
        <v>191</v>
      </c>
      <c r="BE107" s="40">
        <v>216698817.06999999</v>
      </c>
      <c r="BG107" s="40">
        <v>206330538.5</v>
      </c>
      <c r="BH107" s="40">
        <v>420098409.75</v>
      </c>
      <c r="BI107" s="40">
        <v>2930945.82</v>
      </c>
    </row>
    <row r="108" spans="1:62" x14ac:dyDescent="0.2">
      <c r="A108" s="41" t="s">
        <v>50</v>
      </c>
      <c r="B108" s="43">
        <v>0</v>
      </c>
      <c r="D108" s="43">
        <v>420501.05</v>
      </c>
      <c r="F108" s="43">
        <v>420501.05</v>
      </c>
      <c r="G108" s="40"/>
      <c r="H108" s="38">
        <f t="shared" si="11"/>
        <v>0</v>
      </c>
      <c r="I108" s="41"/>
      <c r="J108" s="41"/>
      <c r="K108" s="41"/>
      <c r="L108" s="41"/>
      <c r="M108" s="41"/>
      <c r="N108" s="41"/>
      <c r="O108" s="41"/>
      <c r="Q108" s="50" t="s">
        <v>50</v>
      </c>
      <c r="R108" s="40">
        <v>0</v>
      </c>
      <c r="T108" s="40">
        <v>295935.65000000002</v>
      </c>
      <c r="V108" s="40">
        <v>295935.65000000002</v>
      </c>
      <c r="X108" s="38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8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8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8">
        <f>+AP108-AL108</f>
        <v>0</v>
      </c>
      <c r="AW108" s="40" t="s">
        <v>195</v>
      </c>
      <c r="AX108" s="40">
        <v>0</v>
      </c>
      <c r="AZ108" s="40">
        <v>298098992.26999998</v>
      </c>
      <c r="BA108" s="40">
        <v>298098992.26999998</v>
      </c>
      <c r="BB108" s="40">
        <v>0</v>
      </c>
      <c r="BD108" s="40" t="s">
        <v>192</v>
      </c>
      <c r="BF108" s="40">
        <v>88748253.930000007</v>
      </c>
      <c r="BG108" s="40">
        <v>100159231.3</v>
      </c>
      <c r="BH108" s="40">
        <v>206330538.5</v>
      </c>
      <c r="BJ108" s="40">
        <v>194919561.13</v>
      </c>
    </row>
    <row r="109" spans="1:62" x14ac:dyDescent="0.2">
      <c r="A109" s="41" t="s">
        <v>51</v>
      </c>
      <c r="B109" s="43">
        <v>0</v>
      </c>
      <c r="D109" s="43">
        <v>15008355.109999999</v>
      </c>
      <c r="F109" s="43">
        <v>15008355.109999999</v>
      </c>
      <c r="G109" s="40"/>
      <c r="H109" s="38">
        <f t="shared" si="11"/>
        <v>0</v>
      </c>
      <c r="I109" s="41" t="s">
        <v>51</v>
      </c>
      <c r="J109" s="41">
        <v>0</v>
      </c>
      <c r="K109" s="41"/>
      <c r="L109" s="42">
        <v>1249920.1499999999</v>
      </c>
      <c r="M109" s="42"/>
      <c r="N109" s="41">
        <v>1249920.1499999999</v>
      </c>
      <c r="O109" s="41"/>
      <c r="Q109" s="50" t="s">
        <v>51</v>
      </c>
      <c r="R109" s="40">
        <v>1249920.1499999999</v>
      </c>
      <c r="T109" s="40">
        <v>2996876.79</v>
      </c>
      <c r="V109" s="40">
        <v>4246796.9400000004</v>
      </c>
      <c r="X109" s="38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8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8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8">
        <f t="shared" ref="AV109:AV142" si="16">+AP109-AL109</f>
        <v>0</v>
      </c>
      <c r="AW109" s="40" t="s">
        <v>197</v>
      </c>
      <c r="AX109" s="40">
        <v>507733468.52999997</v>
      </c>
      <c r="AZ109" s="40">
        <v>298098992.26999998</v>
      </c>
      <c r="BB109" s="40">
        <v>805832460.79999995</v>
      </c>
      <c r="BD109" s="40" t="s">
        <v>193</v>
      </c>
      <c r="BE109" s="40">
        <v>71460037.390000001</v>
      </c>
      <c r="BG109" s="40">
        <v>319939178.44999999</v>
      </c>
      <c r="BH109" s="40">
        <v>390720383.36000001</v>
      </c>
      <c r="BI109" s="40">
        <v>678832.48</v>
      </c>
    </row>
    <row r="110" spans="1:62" x14ac:dyDescent="0.2">
      <c r="A110" s="41" t="s">
        <v>170</v>
      </c>
      <c r="B110" s="43">
        <v>0</v>
      </c>
      <c r="D110" s="43">
        <v>3671914.2</v>
      </c>
      <c r="F110" s="43">
        <v>3671914.2</v>
      </c>
      <c r="G110" s="40"/>
      <c r="H110" s="38">
        <f t="shared" si="11"/>
        <v>0</v>
      </c>
      <c r="I110" s="42" t="s">
        <v>170</v>
      </c>
      <c r="J110" s="42">
        <v>0</v>
      </c>
      <c r="K110" s="42"/>
      <c r="L110" s="41">
        <v>27000</v>
      </c>
      <c r="M110" s="41"/>
      <c r="N110" s="42">
        <v>27000</v>
      </c>
      <c r="O110" s="42"/>
      <c r="Q110" s="50" t="s">
        <v>170</v>
      </c>
      <c r="R110" s="40">
        <v>27000</v>
      </c>
      <c r="T110" s="40">
        <v>1134690</v>
      </c>
      <c r="V110" s="40">
        <v>1161690</v>
      </c>
      <c r="X110" s="38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8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8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8">
        <f t="shared" si="16"/>
        <v>0</v>
      </c>
      <c r="AX110" s="40">
        <v>4548871710.75</v>
      </c>
      <c r="AY110" s="40">
        <v>4548871710.75</v>
      </c>
      <c r="AZ110" s="40">
        <v>17926957767.130005</v>
      </c>
      <c r="BA110" s="40">
        <v>17926957767.129997</v>
      </c>
      <c r="BB110" s="40">
        <v>5191887665.1399994</v>
      </c>
      <c r="BC110" s="40">
        <v>5191887665.1399994</v>
      </c>
      <c r="BD110" s="40" t="s">
        <v>194</v>
      </c>
      <c r="BE110" s="40">
        <v>61689800.369999997</v>
      </c>
      <c r="BG110" s="40">
        <v>390720383.36000001</v>
      </c>
      <c r="BH110" s="40">
        <v>432598090.82999998</v>
      </c>
      <c r="BI110" s="40">
        <v>19812092.899999999</v>
      </c>
    </row>
    <row r="111" spans="1:62" x14ac:dyDescent="0.2">
      <c r="A111" s="41" t="s">
        <v>53</v>
      </c>
      <c r="B111" s="43">
        <v>0</v>
      </c>
      <c r="D111" s="43">
        <v>1926804.87</v>
      </c>
      <c r="F111" s="43">
        <v>1926804.87</v>
      </c>
      <c r="G111" s="40"/>
      <c r="H111" s="38">
        <f t="shared" si="11"/>
        <v>0</v>
      </c>
      <c r="I111" s="41" t="s">
        <v>53</v>
      </c>
      <c r="J111" s="41">
        <v>0</v>
      </c>
      <c r="K111" s="41"/>
      <c r="L111" s="42">
        <v>244068.35</v>
      </c>
      <c r="M111" s="42"/>
      <c r="N111" s="41">
        <v>244068.35</v>
      </c>
      <c r="O111" s="41"/>
      <c r="Q111" s="50" t="s">
        <v>171</v>
      </c>
      <c r="R111" s="40">
        <v>244068.35</v>
      </c>
      <c r="T111" s="40">
        <v>256418.57</v>
      </c>
      <c r="V111" s="40">
        <v>500486.92</v>
      </c>
      <c r="X111" s="38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8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8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8">
        <f t="shared" si="16"/>
        <v>0</v>
      </c>
      <c r="BD111" s="40" t="s">
        <v>195</v>
      </c>
      <c r="BE111" s="40">
        <v>0</v>
      </c>
      <c r="BG111" s="40">
        <v>432598090.82999998</v>
      </c>
      <c r="BH111" s="40">
        <v>432598090.82999998</v>
      </c>
      <c r="BI111" s="40">
        <v>0</v>
      </c>
    </row>
    <row r="112" spans="1:62" x14ac:dyDescent="0.2">
      <c r="A112" s="40"/>
      <c r="B112" s="40"/>
      <c r="C112" s="40"/>
      <c r="D112" s="40"/>
      <c r="E112" s="40"/>
      <c r="F112" s="40"/>
      <c r="G112" s="40"/>
      <c r="H112" s="38">
        <f t="shared" si="11"/>
        <v>0</v>
      </c>
      <c r="I112" s="41"/>
      <c r="J112" s="41"/>
      <c r="K112" s="41"/>
      <c r="L112" s="42"/>
      <c r="M112" s="42"/>
      <c r="N112" s="41"/>
      <c r="O112" s="41"/>
      <c r="Q112" s="50"/>
      <c r="X112" s="38">
        <f t="shared" si="12"/>
        <v>0</v>
      </c>
      <c r="Y112" s="7"/>
      <c r="Z112" s="8"/>
      <c r="AB112" s="8"/>
      <c r="AD112" s="8"/>
      <c r="AF112" s="38">
        <f t="shared" si="13"/>
        <v>0</v>
      </c>
      <c r="AG112" s="7"/>
      <c r="AH112" s="8"/>
      <c r="AJ112" s="8"/>
      <c r="AL112" s="8"/>
      <c r="AN112" s="38">
        <f t="shared" si="14"/>
        <v>0</v>
      </c>
      <c r="AO112" s="7"/>
      <c r="AP112" s="8"/>
      <c r="AR112" s="8"/>
      <c r="AT112" s="8"/>
      <c r="AV112" s="38">
        <f t="shared" si="16"/>
        <v>0</v>
      </c>
      <c r="BD112" s="40" t="s">
        <v>197</v>
      </c>
      <c r="BE112" s="40">
        <v>805832460.79999995</v>
      </c>
      <c r="BG112" s="40">
        <v>432598090.82999998</v>
      </c>
      <c r="BI112" s="40">
        <v>1238430551.6300001</v>
      </c>
    </row>
    <row r="113" spans="1:62" x14ac:dyDescent="0.2">
      <c r="A113" s="41" t="s">
        <v>55</v>
      </c>
      <c r="B113" s="43">
        <v>0</v>
      </c>
      <c r="D113" s="43">
        <v>158347.38</v>
      </c>
      <c r="F113" s="43">
        <v>158347.38</v>
      </c>
      <c r="G113" s="40"/>
      <c r="H113" s="38">
        <f t="shared" si="11"/>
        <v>0</v>
      </c>
      <c r="I113" s="41"/>
      <c r="J113" s="41"/>
      <c r="K113" s="41"/>
      <c r="L113" s="42"/>
      <c r="M113" s="42"/>
      <c r="N113" s="41"/>
      <c r="O113" s="41"/>
      <c r="Q113" s="50" t="s">
        <v>55</v>
      </c>
      <c r="R113" s="40">
        <v>0</v>
      </c>
      <c r="T113" s="40">
        <v>79173.69</v>
      </c>
      <c r="V113" s="40">
        <v>79173.69</v>
      </c>
      <c r="X113" s="38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8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8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8">
        <f t="shared" si="16"/>
        <v>0</v>
      </c>
      <c r="BD113" s="40" t="s">
        <v>219</v>
      </c>
      <c r="BE113" s="40">
        <v>5191887665.1399994</v>
      </c>
      <c r="BF113" s="40">
        <v>5191887665.1399994</v>
      </c>
      <c r="BG113" s="40">
        <v>16712884190.84</v>
      </c>
      <c r="BH113" s="40">
        <v>16712884190.839994</v>
      </c>
      <c r="BI113" s="40">
        <v>5651537400.499999</v>
      </c>
      <c r="BJ113" s="40">
        <v>5651537400.499999</v>
      </c>
    </row>
    <row r="114" spans="1:62" x14ac:dyDescent="0.2">
      <c r="A114" s="41" t="s">
        <v>172</v>
      </c>
      <c r="B114" s="43">
        <v>7553037.2199999997</v>
      </c>
      <c r="D114" s="43">
        <v>0</v>
      </c>
      <c r="F114" s="43">
        <v>7553037.2199999997</v>
      </c>
      <c r="G114" s="40"/>
      <c r="H114" s="38">
        <f t="shared" si="11"/>
        <v>0</v>
      </c>
      <c r="I114" s="42" t="s">
        <v>172</v>
      </c>
      <c r="J114" s="42">
        <v>7553037.2199999997</v>
      </c>
      <c r="K114" s="42"/>
      <c r="L114" s="42">
        <v>0</v>
      </c>
      <c r="M114" s="40"/>
      <c r="N114" s="42">
        <v>7553037.2199999997</v>
      </c>
      <c r="O114" s="42"/>
      <c r="Q114" s="50" t="s">
        <v>172</v>
      </c>
      <c r="R114" s="40">
        <v>7553037.2199999997</v>
      </c>
      <c r="T114" s="40">
        <v>0</v>
      </c>
      <c r="V114" s="40">
        <v>7553037.2199999997</v>
      </c>
      <c r="X114" s="38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8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8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8">
        <f t="shared" si="16"/>
        <v>0</v>
      </c>
    </row>
    <row r="115" spans="1:62" x14ac:dyDescent="0.2">
      <c r="A115" s="41" t="s">
        <v>173</v>
      </c>
      <c r="C115" s="43">
        <v>7553037.2199999997</v>
      </c>
      <c r="E115" s="47">
        <v>0</v>
      </c>
      <c r="G115" s="57">
        <v>7553037.2199999997</v>
      </c>
      <c r="I115" s="42" t="s">
        <v>173</v>
      </c>
      <c r="J115" s="42"/>
      <c r="K115" s="42">
        <v>7553037.2199999997</v>
      </c>
      <c r="L115" s="42"/>
      <c r="M115" s="41">
        <v>0</v>
      </c>
      <c r="N115" s="42"/>
      <c r="O115" s="42">
        <v>7553037.2199999997</v>
      </c>
      <c r="Q115" s="50" t="s">
        <v>173</v>
      </c>
      <c r="S115" s="49">
        <v>7553037.2199999997</v>
      </c>
      <c r="U115" s="40">
        <v>0</v>
      </c>
      <c r="W115" s="40">
        <v>7553037.2199999997</v>
      </c>
      <c r="X115" s="38">
        <f t="shared" si="12"/>
        <v>0</v>
      </c>
      <c r="Y115" s="9" t="s">
        <v>173</v>
      </c>
      <c r="Z115" s="8"/>
      <c r="AA115" s="40">
        <v>7553037.2199999997</v>
      </c>
      <c r="AB115" s="8"/>
      <c r="AC115" s="40">
        <v>0</v>
      </c>
      <c r="AD115" s="8"/>
      <c r="AE115" s="40">
        <v>7553037.2199999997</v>
      </c>
      <c r="AF115" s="38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8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8">
        <f t="shared" si="16"/>
        <v>0</v>
      </c>
    </row>
    <row r="116" spans="1:62" x14ac:dyDescent="0.2">
      <c r="A116" s="41" t="s">
        <v>174</v>
      </c>
      <c r="B116" s="43">
        <v>5732726.1600000001</v>
      </c>
      <c r="D116" s="43">
        <v>0</v>
      </c>
      <c r="F116" s="43">
        <v>5732726.1600000001</v>
      </c>
      <c r="G116" s="40"/>
      <c r="I116" s="58" t="s">
        <v>174</v>
      </c>
      <c r="J116" s="58">
        <v>5732726.1600000001</v>
      </c>
      <c r="K116" s="58"/>
      <c r="L116" s="58">
        <v>0</v>
      </c>
      <c r="M116" s="42"/>
      <c r="N116" s="58">
        <v>5732726.1600000001</v>
      </c>
      <c r="O116" s="58"/>
      <c r="Q116" s="50" t="s">
        <v>174</v>
      </c>
      <c r="R116" s="40">
        <v>5732726.1600000001</v>
      </c>
      <c r="T116" s="40">
        <v>0</v>
      </c>
      <c r="V116" s="40">
        <v>5732726.1600000001</v>
      </c>
      <c r="X116" s="38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8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8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8">
        <f t="shared" si="16"/>
        <v>0</v>
      </c>
    </row>
    <row r="117" spans="1:62" x14ac:dyDescent="0.2">
      <c r="A117" s="41" t="s">
        <v>176</v>
      </c>
      <c r="C117" s="43">
        <v>5732726.1600000001</v>
      </c>
      <c r="E117" s="47">
        <v>0</v>
      </c>
      <c r="G117" s="57">
        <v>5732726.1600000001</v>
      </c>
      <c r="I117" s="42" t="s">
        <v>176</v>
      </c>
      <c r="J117" s="42"/>
      <c r="K117" s="42">
        <v>5732726.1600000001</v>
      </c>
      <c r="L117" s="42"/>
      <c r="M117" s="42">
        <v>0</v>
      </c>
      <c r="N117" s="42"/>
      <c r="O117" s="58">
        <v>5732726.1600000001</v>
      </c>
      <c r="Q117" s="50" t="s">
        <v>176</v>
      </c>
      <c r="S117" s="49">
        <v>5732726.1600000001</v>
      </c>
      <c r="U117" s="40">
        <v>0</v>
      </c>
      <c r="W117" s="40">
        <v>5732726.1600000001</v>
      </c>
      <c r="X117" s="38">
        <f t="shared" si="12"/>
        <v>0</v>
      </c>
      <c r="Y117" s="9" t="s">
        <v>176</v>
      </c>
      <c r="Z117" s="8"/>
      <c r="AA117" s="40">
        <v>5732726.1600000001</v>
      </c>
      <c r="AB117" s="8"/>
      <c r="AC117" s="40">
        <v>0</v>
      </c>
      <c r="AD117" s="8"/>
      <c r="AE117" s="40">
        <v>5732726.1600000001</v>
      </c>
      <c r="AF117" s="38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8">
        <f t="shared" si="14"/>
        <v>0</v>
      </c>
      <c r="AO117" s="9" t="s">
        <v>176</v>
      </c>
      <c r="AP117" s="35"/>
      <c r="AQ117" s="8">
        <v>5732726.1600000001</v>
      </c>
      <c r="AS117" s="8">
        <v>0</v>
      </c>
      <c r="AU117" s="8">
        <v>5732726.1600000001</v>
      </c>
      <c r="AV117" s="38">
        <f t="shared" si="16"/>
        <v>0</v>
      </c>
    </row>
    <row r="118" spans="1:62" x14ac:dyDescent="0.2">
      <c r="A118" s="41" t="s">
        <v>177</v>
      </c>
      <c r="B118" s="43">
        <v>619425</v>
      </c>
      <c r="D118" s="43">
        <v>0</v>
      </c>
      <c r="F118" s="43">
        <v>619425</v>
      </c>
      <c r="G118" s="40"/>
      <c r="I118" s="42" t="s">
        <v>177</v>
      </c>
      <c r="J118" s="42">
        <v>619425</v>
      </c>
      <c r="K118" s="42"/>
      <c r="L118" s="42">
        <v>0</v>
      </c>
      <c r="M118" s="58"/>
      <c r="N118" s="42">
        <v>619425</v>
      </c>
      <c r="O118" s="42"/>
      <c r="Q118" s="50" t="s">
        <v>177</v>
      </c>
      <c r="R118" s="40">
        <v>619425</v>
      </c>
      <c r="T118" s="40">
        <v>0</v>
      </c>
      <c r="V118" s="40">
        <v>619425</v>
      </c>
      <c r="X118" s="38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8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8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8">
        <f t="shared" si="16"/>
        <v>0</v>
      </c>
    </row>
    <row r="119" spans="1:62" x14ac:dyDescent="0.2">
      <c r="A119" s="41" t="s">
        <v>178</v>
      </c>
      <c r="C119" s="43">
        <v>619425</v>
      </c>
      <c r="E119" s="47">
        <v>0</v>
      </c>
      <c r="G119" s="57">
        <v>619425</v>
      </c>
      <c r="I119" s="42" t="s">
        <v>178</v>
      </c>
      <c r="J119" s="42"/>
      <c r="K119" s="42">
        <v>619425</v>
      </c>
      <c r="L119" s="42"/>
      <c r="M119" s="42">
        <v>0</v>
      </c>
      <c r="N119" s="42"/>
      <c r="O119" s="42">
        <v>619425</v>
      </c>
      <c r="Q119" s="50" t="s">
        <v>178</v>
      </c>
      <c r="S119" s="49">
        <v>619425</v>
      </c>
      <c r="U119" s="40">
        <v>0</v>
      </c>
      <c r="W119" s="40">
        <v>619425</v>
      </c>
      <c r="X119" s="38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8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8">
        <f t="shared" si="14"/>
        <v>0</v>
      </c>
      <c r="AO119" s="9" t="s">
        <v>178</v>
      </c>
      <c r="AP119" s="35"/>
      <c r="AQ119" s="8">
        <v>619425</v>
      </c>
      <c r="AS119" s="8">
        <v>0</v>
      </c>
      <c r="AU119" s="8">
        <v>619425</v>
      </c>
      <c r="AV119" s="38">
        <f t="shared" si="16"/>
        <v>0</v>
      </c>
    </row>
    <row r="120" spans="1:62" x14ac:dyDescent="0.2">
      <c r="A120" s="41" t="s">
        <v>179</v>
      </c>
      <c r="B120" s="43">
        <v>654524259.76999998</v>
      </c>
      <c r="D120" s="43">
        <v>0</v>
      </c>
      <c r="F120" s="43">
        <v>654524259.76999998</v>
      </c>
      <c r="G120" s="40"/>
      <c r="I120" s="42" t="s">
        <v>179</v>
      </c>
      <c r="J120" s="42">
        <v>654524259.76999998</v>
      </c>
      <c r="K120" s="42"/>
      <c r="L120" s="42">
        <v>0</v>
      </c>
      <c r="M120" s="42"/>
      <c r="N120" s="42">
        <v>654524259.76999998</v>
      </c>
      <c r="O120" s="42"/>
      <c r="Q120" s="50" t="s">
        <v>179</v>
      </c>
      <c r="R120" s="40">
        <v>654524259.76999998</v>
      </c>
      <c r="T120" s="40">
        <v>0</v>
      </c>
      <c r="V120" s="40">
        <v>654524259.76999998</v>
      </c>
      <c r="X120" s="38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8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8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8">
        <f t="shared" si="16"/>
        <v>0</v>
      </c>
    </row>
    <row r="121" spans="1:62" x14ac:dyDescent="0.2">
      <c r="A121" s="41" t="s">
        <v>180</v>
      </c>
      <c r="C121" s="43">
        <v>654524259.76999998</v>
      </c>
      <c r="E121" s="47">
        <v>0</v>
      </c>
      <c r="G121" s="57">
        <v>654524259.76999998</v>
      </c>
      <c r="I121" s="42" t="s">
        <v>180</v>
      </c>
      <c r="J121" s="42"/>
      <c r="K121" s="42">
        <v>654524259.76999998</v>
      </c>
      <c r="L121" s="42"/>
      <c r="M121" s="42">
        <v>0</v>
      </c>
      <c r="N121" s="42"/>
      <c r="O121" s="42">
        <v>654524259.76999998</v>
      </c>
      <c r="Q121" s="50" t="s">
        <v>180</v>
      </c>
      <c r="S121" s="49">
        <v>654524259.76999998</v>
      </c>
      <c r="U121" s="40">
        <v>0</v>
      </c>
      <c r="W121" s="40">
        <v>654524259.76999998</v>
      </c>
      <c r="X121" s="38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8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8">
        <f t="shared" si="14"/>
        <v>0</v>
      </c>
      <c r="AO121" s="9" t="s">
        <v>180</v>
      </c>
      <c r="AP121" s="35"/>
      <c r="AQ121" s="8">
        <v>654524259.76999998</v>
      </c>
      <c r="AS121" s="8">
        <v>0</v>
      </c>
      <c r="AU121" s="8">
        <v>654524259.76999998</v>
      </c>
      <c r="AV121" s="38">
        <f t="shared" si="16"/>
        <v>0</v>
      </c>
    </row>
    <row r="122" spans="1:62" x14ac:dyDescent="0.2">
      <c r="A122" s="41" t="s">
        <v>181</v>
      </c>
      <c r="B122" s="43">
        <v>450000</v>
      </c>
      <c r="D122" s="43">
        <v>0</v>
      </c>
      <c r="F122" s="43">
        <v>450000</v>
      </c>
      <c r="G122" s="40"/>
      <c r="I122" s="42" t="s">
        <v>181</v>
      </c>
      <c r="J122" s="42">
        <v>450000</v>
      </c>
      <c r="K122" s="42"/>
      <c r="L122" s="42">
        <v>0</v>
      </c>
      <c r="M122" s="42"/>
      <c r="N122" s="42">
        <v>450000</v>
      </c>
      <c r="O122" s="42"/>
      <c r="Q122" s="50" t="s">
        <v>181</v>
      </c>
      <c r="R122" s="40">
        <v>450000</v>
      </c>
      <c r="T122" s="40">
        <v>0</v>
      </c>
      <c r="V122" s="40">
        <v>450000</v>
      </c>
      <c r="X122" s="38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8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8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8">
        <f t="shared" si="16"/>
        <v>0</v>
      </c>
    </row>
    <row r="123" spans="1:62" x14ac:dyDescent="0.2">
      <c r="A123" s="41" t="s">
        <v>182</v>
      </c>
      <c r="C123" s="43">
        <v>450000</v>
      </c>
      <c r="E123" s="47">
        <v>0</v>
      </c>
      <c r="G123" s="57">
        <v>450000</v>
      </c>
      <c r="I123" s="42" t="s">
        <v>182</v>
      </c>
      <c r="J123" s="42"/>
      <c r="K123" s="42">
        <v>450000</v>
      </c>
      <c r="L123" s="40"/>
      <c r="M123" s="42">
        <v>0</v>
      </c>
      <c r="N123" s="42"/>
      <c r="O123" s="42">
        <v>450000</v>
      </c>
      <c r="Q123" s="50" t="s">
        <v>182</v>
      </c>
      <c r="S123" s="49">
        <v>450000</v>
      </c>
      <c r="U123" s="40">
        <v>0</v>
      </c>
      <c r="W123" s="40">
        <v>450000</v>
      </c>
      <c r="X123" s="38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8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8">
        <f t="shared" si="14"/>
        <v>0</v>
      </c>
      <c r="AO123" s="9" t="s">
        <v>182</v>
      </c>
      <c r="AP123" s="35"/>
      <c r="AQ123" s="8">
        <v>450000</v>
      </c>
      <c r="AS123" s="8">
        <v>0</v>
      </c>
      <c r="AU123" s="8">
        <v>450000</v>
      </c>
      <c r="AV123" s="38">
        <f t="shared" si="16"/>
        <v>0</v>
      </c>
    </row>
    <row r="124" spans="1:62" x14ac:dyDescent="0.2">
      <c r="A124" s="41" t="s">
        <v>183</v>
      </c>
      <c r="B124" s="43">
        <v>14060197.59</v>
      </c>
      <c r="D124" s="43">
        <v>1715234.63</v>
      </c>
      <c r="E124" s="47">
        <v>165750</v>
      </c>
      <c r="F124" s="43">
        <v>15609682.220000001</v>
      </c>
      <c r="G124" s="40"/>
      <c r="I124" s="42" t="s">
        <v>183</v>
      </c>
      <c r="J124" s="42">
        <v>14060197.59</v>
      </c>
      <c r="K124" s="42"/>
      <c r="L124" s="42">
        <v>119445</v>
      </c>
      <c r="M124" s="42">
        <v>21900</v>
      </c>
      <c r="N124" s="42">
        <v>14157742.59</v>
      </c>
      <c r="O124" s="42"/>
      <c r="Q124" s="50" t="s">
        <v>183</v>
      </c>
      <c r="R124" s="40">
        <v>14157742.59</v>
      </c>
      <c r="T124" s="40">
        <v>901449.63</v>
      </c>
      <c r="U124" s="40">
        <v>37600</v>
      </c>
      <c r="V124" s="40">
        <v>15021592.220000001</v>
      </c>
      <c r="X124" s="38">
        <f t="shared" si="12"/>
        <v>0</v>
      </c>
      <c r="Y124" s="9" t="s">
        <v>183</v>
      </c>
      <c r="Z124" s="8">
        <v>15021592.220000001</v>
      </c>
      <c r="AB124" s="8">
        <v>694340</v>
      </c>
      <c r="AC124" s="40">
        <v>106250</v>
      </c>
      <c r="AD124" s="8">
        <v>15609682.220000001</v>
      </c>
      <c r="AF124" s="38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8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8">
        <f t="shared" si="16"/>
        <v>0</v>
      </c>
    </row>
    <row r="125" spans="1:62" x14ac:dyDescent="0.2">
      <c r="A125" s="41" t="s">
        <v>184</v>
      </c>
      <c r="C125" s="43">
        <v>14060197.59</v>
      </c>
      <c r="D125" s="43">
        <v>165750</v>
      </c>
      <c r="E125" s="47">
        <v>1715234.63</v>
      </c>
      <c r="G125" s="57">
        <v>15609682.220000001</v>
      </c>
      <c r="I125" s="42" t="s">
        <v>184</v>
      </c>
      <c r="J125" s="42"/>
      <c r="K125" s="42">
        <v>14060197.59</v>
      </c>
      <c r="L125" s="42">
        <v>21900</v>
      </c>
      <c r="M125" s="42">
        <v>119445</v>
      </c>
      <c r="N125" s="42"/>
      <c r="O125" s="42">
        <v>14157742.59</v>
      </c>
      <c r="Q125" s="50" t="s">
        <v>184</v>
      </c>
      <c r="S125" s="49">
        <v>14157742.59</v>
      </c>
      <c r="T125" s="40">
        <v>37600</v>
      </c>
      <c r="U125" s="40">
        <v>901449.63</v>
      </c>
      <c r="W125" s="40">
        <v>15021592.220000001</v>
      </c>
      <c r="X125" s="38">
        <f t="shared" si="12"/>
        <v>0</v>
      </c>
      <c r="Y125" s="9" t="s">
        <v>184</v>
      </c>
      <c r="AA125" s="8">
        <v>15021592.220000001</v>
      </c>
      <c r="AB125" s="40">
        <v>106250</v>
      </c>
      <c r="AC125" s="8">
        <v>694340</v>
      </c>
      <c r="AE125" s="8">
        <v>15609682.220000001</v>
      </c>
      <c r="AF125" s="38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8">
        <f t="shared" si="14"/>
        <v>0</v>
      </c>
      <c r="AO125" s="9" t="s">
        <v>184</v>
      </c>
      <c r="AP125" s="35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8">
        <f t="shared" si="16"/>
        <v>0</v>
      </c>
    </row>
    <row r="126" spans="1:62" x14ac:dyDescent="0.2">
      <c r="A126" s="41"/>
      <c r="C126" s="43"/>
      <c r="D126" s="43"/>
      <c r="E126" s="47"/>
      <c r="G126" s="57"/>
      <c r="I126" s="42"/>
      <c r="J126" s="42"/>
      <c r="K126" s="42"/>
      <c r="L126" s="42"/>
      <c r="M126" s="42"/>
      <c r="N126" s="42"/>
      <c r="O126" s="42"/>
      <c r="Q126" s="50"/>
      <c r="X126" s="38">
        <f t="shared" si="12"/>
        <v>0</v>
      </c>
      <c r="Y126" s="9"/>
      <c r="AA126" s="8"/>
      <c r="AC126" s="8"/>
      <c r="AE126" s="8"/>
      <c r="AF126" s="38">
        <f t="shared" si="13"/>
        <v>0</v>
      </c>
      <c r="AG126" s="9"/>
      <c r="AI126" s="8"/>
      <c r="AJ126" s="8"/>
      <c r="AK126" s="8"/>
      <c r="AM126" s="8"/>
      <c r="AN126" s="38">
        <f t="shared" si="14"/>
        <v>0</v>
      </c>
      <c r="AO126" s="9"/>
      <c r="AP126" s="35"/>
      <c r="AQ126" s="8"/>
      <c r="AR126" s="8"/>
      <c r="AS126" s="8"/>
      <c r="AU126" s="8"/>
      <c r="AV126" s="38">
        <f t="shared" si="16"/>
        <v>0</v>
      </c>
    </row>
    <row r="127" spans="1:62" x14ac:dyDescent="0.2">
      <c r="A127" s="41"/>
      <c r="C127" s="43"/>
      <c r="D127" s="43"/>
      <c r="E127" s="47"/>
      <c r="G127" s="57"/>
      <c r="I127" s="42"/>
      <c r="J127" s="42"/>
      <c r="K127" s="42"/>
      <c r="L127" s="42"/>
      <c r="M127" s="42"/>
      <c r="N127" s="42"/>
      <c r="O127" s="42"/>
      <c r="Q127" s="50"/>
      <c r="X127" s="38">
        <f t="shared" si="12"/>
        <v>0</v>
      </c>
      <c r="Y127" s="9"/>
      <c r="AA127" s="8"/>
      <c r="AC127" s="8"/>
      <c r="AE127" s="8"/>
      <c r="AF127" s="38">
        <f t="shared" si="13"/>
        <v>0</v>
      </c>
      <c r="AG127" s="9"/>
      <c r="AI127" s="8"/>
      <c r="AJ127" s="8"/>
      <c r="AK127" s="8"/>
      <c r="AM127" s="8"/>
      <c r="AN127" s="38">
        <f t="shared" si="14"/>
        <v>0</v>
      </c>
      <c r="AO127" s="9"/>
      <c r="AP127" s="35"/>
      <c r="AQ127" s="8"/>
      <c r="AR127" s="8"/>
      <c r="AS127" s="8"/>
      <c r="AU127" s="8"/>
      <c r="AV127" s="38">
        <f t="shared" si="16"/>
        <v>0</v>
      </c>
    </row>
    <row r="128" spans="1:62" x14ac:dyDescent="0.2">
      <c r="A128" s="41"/>
      <c r="C128" s="43"/>
      <c r="D128" s="43"/>
      <c r="E128" s="47"/>
      <c r="G128" s="57"/>
      <c r="I128" s="42"/>
      <c r="J128" s="42"/>
      <c r="K128" s="42"/>
      <c r="L128" s="42"/>
      <c r="M128" s="42"/>
      <c r="N128" s="42"/>
      <c r="O128" s="42"/>
      <c r="Q128" s="50"/>
      <c r="X128" s="38">
        <f t="shared" si="12"/>
        <v>0</v>
      </c>
      <c r="Y128" s="9"/>
      <c r="AA128" s="8"/>
      <c r="AC128" s="8"/>
      <c r="AE128" s="8"/>
      <c r="AF128" s="38">
        <f t="shared" si="13"/>
        <v>0</v>
      </c>
      <c r="AG128" s="9"/>
      <c r="AI128" s="8"/>
      <c r="AJ128" s="8"/>
      <c r="AK128" s="8"/>
      <c r="AM128" s="8"/>
      <c r="AN128" s="38">
        <f t="shared" si="14"/>
        <v>0</v>
      </c>
      <c r="AO128" s="9"/>
      <c r="AP128" s="35"/>
      <c r="AQ128" s="8"/>
      <c r="AR128" s="8"/>
      <c r="AS128" s="8"/>
      <c r="AU128" s="8"/>
      <c r="AV128" s="38">
        <f t="shared" si="16"/>
        <v>0</v>
      </c>
    </row>
    <row r="129" spans="1:72" x14ac:dyDescent="0.2">
      <c r="A129" s="41" t="s">
        <v>185</v>
      </c>
      <c r="B129" s="36">
        <v>0</v>
      </c>
      <c r="D129" s="43">
        <v>1066932861.7</v>
      </c>
      <c r="F129" s="43">
        <v>1066932861.7</v>
      </c>
      <c r="G129" s="40"/>
      <c r="I129" s="42" t="s">
        <v>185</v>
      </c>
      <c r="J129" s="42">
        <v>0</v>
      </c>
      <c r="K129" s="42"/>
      <c r="L129" s="42">
        <v>1066932861.7</v>
      </c>
      <c r="M129" s="42"/>
      <c r="N129" s="42">
        <v>1066932861.7</v>
      </c>
      <c r="O129" s="42"/>
      <c r="Q129" s="50" t="s">
        <v>185</v>
      </c>
      <c r="R129" s="40">
        <v>1066932861.7</v>
      </c>
      <c r="T129" s="40">
        <v>0</v>
      </c>
      <c r="V129" s="40">
        <v>1066932861.7</v>
      </c>
      <c r="X129" s="38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8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8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8">
        <f t="shared" si="16"/>
        <v>0</v>
      </c>
    </row>
    <row r="130" spans="1:72" x14ac:dyDescent="0.2">
      <c r="A130" s="50" t="s">
        <v>186</v>
      </c>
      <c r="B130" s="37"/>
      <c r="C130" s="47">
        <v>0</v>
      </c>
      <c r="D130" s="47">
        <v>363782258.17000002</v>
      </c>
      <c r="E130" s="47">
        <v>1070573708.0700001</v>
      </c>
      <c r="F130" s="49"/>
      <c r="G130" s="59">
        <v>706791449.89999998</v>
      </c>
      <c r="I130" s="42" t="s">
        <v>186</v>
      </c>
      <c r="J130" s="42"/>
      <c r="K130" s="42">
        <v>0</v>
      </c>
      <c r="L130" s="42">
        <v>113430310.79000001</v>
      </c>
      <c r="M130" s="42">
        <v>1066932861.7</v>
      </c>
      <c r="N130" s="42"/>
      <c r="O130" s="42">
        <v>953502550.90999997</v>
      </c>
      <c r="Q130" s="50" t="s">
        <v>186</v>
      </c>
      <c r="S130" s="49">
        <v>953502550.90999997</v>
      </c>
      <c r="T130" s="40">
        <v>141450945.90000001</v>
      </c>
      <c r="U130" s="40">
        <v>0</v>
      </c>
      <c r="W130" s="40">
        <v>812051605.00999999</v>
      </c>
      <c r="X130" s="38">
        <f t="shared" si="12"/>
        <v>0</v>
      </c>
      <c r="Y130" s="9" t="s">
        <v>186</v>
      </c>
      <c r="AA130" s="8">
        <v>812051605.00999999</v>
      </c>
      <c r="AB130" s="40">
        <v>108901001.48</v>
      </c>
      <c r="AC130" s="8">
        <v>3640846.37</v>
      </c>
      <c r="AE130" s="8">
        <v>706791449.89999998</v>
      </c>
      <c r="AF130" s="38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8">
        <f t="shared" si="14"/>
        <v>0</v>
      </c>
      <c r="AO130" s="9" t="s">
        <v>186</v>
      </c>
      <c r="AP130" s="35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8">
        <f t="shared" si="16"/>
        <v>0</v>
      </c>
    </row>
    <row r="131" spans="1:72" ht="22.5" x14ac:dyDescent="0.2">
      <c r="A131" s="41" t="s">
        <v>187</v>
      </c>
      <c r="D131" s="43">
        <v>3640846.37</v>
      </c>
      <c r="F131" s="43">
        <v>3640846.37</v>
      </c>
      <c r="G131" s="43"/>
      <c r="I131" s="42"/>
      <c r="J131" s="42"/>
      <c r="K131" s="42"/>
      <c r="L131" s="42"/>
      <c r="M131" s="42"/>
      <c r="N131" s="42"/>
      <c r="O131" s="42"/>
      <c r="Q131" s="50"/>
      <c r="X131" s="38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8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8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8">
        <f t="shared" si="16"/>
        <v>0</v>
      </c>
    </row>
    <row r="132" spans="1:72" x14ac:dyDescent="0.2">
      <c r="A132" s="41" t="s">
        <v>188</v>
      </c>
      <c r="C132" s="43">
        <v>0</v>
      </c>
      <c r="D132" s="43">
        <v>363782258.17000002</v>
      </c>
      <c r="E132" s="47">
        <v>363782258.17000002</v>
      </c>
      <c r="G132" s="57">
        <v>0</v>
      </c>
      <c r="I132" s="42" t="s">
        <v>188</v>
      </c>
      <c r="J132" s="42"/>
      <c r="K132" s="42">
        <v>0</v>
      </c>
      <c r="L132" s="42">
        <v>113430310.79000001</v>
      </c>
      <c r="M132" s="42">
        <v>113430310.79000001</v>
      </c>
      <c r="N132" s="42"/>
      <c r="O132" s="42">
        <v>0</v>
      </c>
      <c r="Q132" s="50" t="s">
        <v>188</v>
      </c>
      <c r="S132" s="49">
        <v>0</v>
      </c>
      <c r="T132" s="40">
        <v>141450945.90000001</v>
      </c>
      <c r="U132" s="40">
        <v>141450945.90000001</v>
      </c>
      <c r="W132" s="40">
        <v>0</v>
      </c>
      <c r="X132" s="38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8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8">
        <f t="shared" si="14"/>
        <v>0</v>
      </c>
      <c r="AO132" s="9" t="s">
        <v>188</v>
      </c>
      <c r="AP132" s="35"/>
      <c r="AQ132" s="8">
        <v>0</v>
      </c>
      <c r="AR132" s="8">
        <v>85911865.049999997</v>
      </c>
      <c r="AS132" s="8">
        <v>85911865.049999997</v>
      </c>
      <c r="AU132" s="8">
        <v>0</v>
      </c>
      <c r="AV132" s="38">
        <f t="shared" si="16"/>
        <v>0</v>
      </c>
    </row>
    <row r="133" spans="1:72" x14ac:dyDescent="0.2">
      <c r="A133" s="41" t="s">
        <v>189</v>
      </c>
      <c r="C133" s="43">
        <v>0</v>
      </c>
      <c r="E133" s="47">
        <v>363782258.17000002</v>
      </c>
      <c r="G133" s="57">
        <v>363782258.17000002</v>
      </c>
      <c r="I133" s="42" t="s">
        <v>189</v>
      </c>
      <c r="J133" s="42"/>
      <c r="K133" s="42">
        <v>0</v>
      </c>
      <c r="L133" s="42"/>
      <c r="M133" s="42">
        <v>113430310.79000001</v>
      </c>
      <c r="N133" s="42"/>
      <c r="O133" s="42">
        <v>113430310.79000001</v>
      </c>
      <c r="Q133" s="50" t="s">
        <v>189</v>
      </c>
      <c r="S133" s="49">
        <v>113430310.79000001</v>
      </c>
      <c r="U133" s="40">
        <v>141450945.90000001</v>
      </c>
      <c r="W133" s="40">
        <v>254881256.69</v>
      </c>
      <c r="X133" s="38">
        <f t="shared" si="12"/>
        <v>0</v>
      </c>
      <c r="Y133" s="9" t="s">
        <v>189</v>
      </c>
      <c r="Z133" s="8"/>
      <c r="AA133" s="40">
        <v>254881256.69</v>
      </c>
      <c r="AB133" s="8"/>
      <c r="AC133" s="40">
        <v>108901001.48</v>
      </c>
      <c r="AD133" s="8"/>
      <c r="AE133" s="40">
        <v>363782258.17000002</v>
      </c>
      <c r="AF133" s="38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8">
        <f t="shared" si="14"/>
        <v>0</v>
      </c>
      <c r="AO133" s="9" t="s">
        <v>189</v>
      </c>
      <c r="AP133" s="35"/>
      <c r="AQ133" s="8">
        <v>478192990.00999999</v>
      </c>
      <c r="AS133" s="8">
        <v>85911865.049999997</v>
      </c>
      <c r="AU133" s="8">
        <v>564104855.05999994</v>
      </c>
      <c r="AV133" s="38">
        <f t="shared" si="16"/>
        <v>0</v>
      </c>
    </row>
    <row r="134" spans="1:72" x14ac:dyDescent="0.2">
      <c r="A134" s="41"/>
      <c r="C134" s="43"/>
      <c r="E134" s="47"/>
      <c r="G134" s="57"/>
      <c r="I134" s="42"/>
      <c r="J134" s="42"/>
      <c r="K134" s="42"/>
      <c r="L134" s="42"/>
      <c r="M134" s="42"/>
      <c r="N134" s="42"/>
      <c r="O134" s="42"/>
      <c r="Q134" s="50"/>
      <c r="X134" s="38">
        <f t="shared" si="12"/>
        <v>0</v>
      </c>
      <c r="Y134" s="9"/>
      <c r="Z134" s="8"/>
      <c r="AB134" s="8"/>
      <c r="AD134" s="8"/>
      <c r="AF134" s="38">
        <f t="shared" si="13"/>
        <v>0</v>
      </c>
      <c r="AG134" s="9"/>
      <c r="AI134" s="8"/>
      <c r="AK134" s="8"/>
      <c r="AM134" s="8"/>
      <c r="AN134" s="38">
        <f t="shared" si="14"/>
        <v>0</v>
      </c>
      <c r="AO134" s="9"/>
      <c r="AP134" s="35"/>
      <c r="AQ134" s="8"/>
      <c r="AS134" s="8"/>
      <c r="AU134" s="8"/>
      <c r="AV134" s="38">
        <f t="shared" si="16"/>
        <v>0</v>
      </c>
    </row>
    <row r="135" spans="1:72" x14ac:dyDescent="0.2">
      <c r="A135" s="41"/>
      <c r="C135" s="43"/>
      <c r="E135" s="47"/>
      <c r="G135" s="57"/>
      <c r="I135" s="42"/>
      <c r="J135" s="42"/>
      <c r="K135" s="42"/>
      <c r="L135" s="42"/>
      <c r="M135" s="42"/>
      <c r="N135" s="42"/>
      <c r="O135" s="42"/>
      <c r="Q135" s="50"/>
      <c r="X135" s="38">
        <f t="shared" si="12"/>
        <v>0</v>
      </c>
      <c r="Y135" s="9"/>
      <c r="Z135" s="8"/>
      <c r="AB135" s="8"/>
      <c r="AD135" s="8"/>
      <c r="AF135" s="38">
        <f t="shared" si="13"/>
        <v>0</v>
      </c>
      <c r="AG135" s="9"/>
      <c r="AI135" s="8"/>
      <c r="AK135" s="8"/>
      <c r="AM135" s="8"/>
      <c r="AN135" s="38">
        <f t="shared" si="14"/>
        <v>0</v>
      </c>
      <c r="AO135" s="9"/>
      <c r="AP135" s="35"/>
      <c r="AQ135" s="8"/>
      <c r="AS135" s="8"/>
      <c r="AU135" s="8"/>
      <c r="AV135" s="38">
        <f t="shared" si="16"/>
        <v>0</v>
      </c>
    </row>
    <row r="136" spans="1:72" x14ac:dyDescent="0.2">
      <c r="A136" s="41" t="s">
        <v>199</v>
      </c>
      <c r="C136" s="56">
        <v>0</v>
      </c>
      <c r="E136" s="47">
        <v>1066932861.7</v>
      </c>
      <c r="G136" s="43">
        <v>1066932861.7</v>
      </c>
      <c r="I136" s="42" t="s">
        <v>190</v>
      </c>
      <c r="J136" s="42"/>
      <c r="K136" s="42">
        <v>0</v>
      </c>
      <c r="L136" s="42"/>
      <c r="M136" s="42">
        <v>1066932861.7</v>
      </c>
      <c r="N136" s="42"/>
      <c r="O136" s="42">
        <v>1066932861.7</v>
      </c>
      <c r="Q136" s="50" t="s">
        <v>190</v>
      </c>
      <c r="S136" s="49">
        <v>1066932861.7</v>
      </c>
      <c r="U136" s="40">
        <v>0</v>
      </c>
      <c r="W136" s="40">
        <v>1066932861.7</v>
      </c>
      <c r="X136" s="38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8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8">
        <f t="shared" si="14"/>
        <v>0</v>
      </c>
      <c r="AO136" s="9" t="s">
        <v>190</v>
      </c>
      <c r="AP136" s="35"/>
      <c r="AQ136" s="8">
        <v>1066932861.7</v>
      </c>
      <c r="AS136" s="8">
        <v>0</v>
      </c>
      <c r="AU136" s="8">
        <v>1066932861.7</v>
      </c>
      <c r="AV136" s="38">
        <f t="shared" si="16"/>
        <v>0</v>
      </c>
    </row>
    <row r="137" spans="1:72" s="49" customFormat="1" x14ac:dyDescent="0.2">
      <c r="A137" s="41" t="s">
        <v>200</v>
      </c>
      <c r="B137" s="43">
        <v>0</v>
      </c>
      <c r="C137" s="36"/>
      <c r="D137" s="43">
        <v>1082098452.26</v>
      </c>
      <c r="E137" s="47">
        <v>296371809.45999998</v>
      </c>
      <c r="F137" s="43">
        <v>785726642.79999995</v>
      </c>
      <c r="G137" s="36"/>
      <c r="H137" s="38"/>
      <c r="I137" s="42" t="s">
        <v>191</v>
      </c>
      <c r="J137" s="42">
        <v>0</v>
      </c>
      <c r="K137" s="42"/>
      <c r="L137" s="42">
        <v>1075566675.5699999</v>
      </c>
      <c r="M137" s="42">
        <v>87942932.780000001</v>
      </c>
      <c r="N137" s="42">
        <v>987623742.78999996</v>
      </c>
      <c r="O137" s="42"/>
      <c r="P137" s="38"/>
      <c r="Q137" s="50" t="s">
        <v>191</v>
      </c>
      <c r="R137" s="40">
        <v>987623742.78999996</v>
      </c>
      <c r="T137" s="40">
        <v>750804.28</v>
      </c>
      <c r="U137" s="40">
        <v>92322750.640000001</v>
      </c>
      <c r="V137" s="40">
        <v>896051796.42999995</v>
      </c>
      <c r="W137" s="40"/>
      <c r="X137" s="38">
        <f t="shared" si="12"/>
        <v>0</v>
      </c>
      <c r="Y137" s="7" t="s">
        <v>191</v>
      </c>
      <c r="Z137" s="8">
        <v>896051796.42999995</v>
      </c>
      <c r="AA137" s="40"/>
      <c r="AB137" s="8">
        <v>5780972.4100000001</v>
      </c>
      <c r="AC137" s="40">
        <v>116106126.04000001</v>
      </c>
      <c r="AD137" s="8">
        <v>785726642.79999995</v>
      </c>
      <c r="AE137" s="40"/>
      <c r="AF137" s="38">
        <f t="shared" si="13"/>
        <v>0</v>
      </c>
      <c r="AG137" s="9" t="s">
        <v>191</v>
      </c>
      <c r="AH137" s="8">
        <v>785726642.79999995</v>
      </c>
      <c r="AI137" s="40"/>
      <c r="AJ137" s="8">
        <v>46733571.549999997</v>
      </c>
      <c r="AK137" s="8">
        <v>120911947</v>
      </c>
      <c r="AL137" s="8">
        <v>711548267.35000002</v>
      </c>
      <c r="AM137" s="40"/>
      <c r="AN137" s="38">
        <f t="shared" si="14"/>
        <v>0</v>
      </c>
      <c r="AO137" s="9" t="s">
        <v>191</v>
      </c>
      <c r="AP137" s="7">
        <v>711548267.35000002</v>
      </c>
      <c r="AQ137" s="40"/>
      <c r="AR137" s="8">
        <v>10353004</v>
      </c>
      <c r="AS137" s="8">
        <v>120639777.87</v>
      </c>
      <c r="AT137" s="8">
        <v>601261493.48000002</v>
      </c>
      <c r="AU137" s="40"/>
      <c r="AV137" s="38">
        <f t="shared" si="16"/>
        <v>0</v>
      </c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</row>
    <row r="138" spans="1:72" ht="22.5" x14ac:dyDescent="0.2">
      <c r="A138" s="41" t="s">
        <v>201</v>
      </c>
      <c r="C138" s="56">
        <v>0</v>
      </c>
      <c r="D138" s="43">
        <v>11524744.189999999</v>
      </c>
      <c r="E138" s="47">
        <v>15165590.560000001</v>
      </c>
      <c r="G138" s="43">
        <v>3640846.37</v>
      </c>
      <c r="I138" s="41" t="s">
        <v>192</v>
      </c>
      <c r="J138" s="41"/>
      <c r="K138" s="41">
        <v>0</v>
      </c>
      <c r="L138" s="41">
        <v>6167967.5</v>
      </c>
      <c r="M138" s="41">
        <v>8633813.8699999992</v>
      </c>
      <c r="N138" s="41"/>
      <c r="O138" s="41">
        <v>2465846.37</v>
      </c>
      <c r="Q138" s="50" t="s">
        <v>192</v>
      </c>
      <c r="S138" s="49">
        <v>2465846.37</v>
      </c>
      <c r="T138" s="40">
        <v>750804.28</v>
      </c>
      <c r="U138" s="40">
        <v>750804.28</v>
      </c>
      <c r="W138" s="40">
        <v>2465846.37</v>
      </c>
      <c r="X138" s="38">
        <f t="shared" si="12"/>
        <v>0</v>
      </c>
      <c r="Y138" s="60" t="s">
        <v>192</v>
      </c>
      <c r="Z138" s="61"/>
      <c r="AA138" s="62">
        <v>2465846.37</v>
      </c>
      <c r="AB138" s="62">
        <v>4605972.41</v>
      </c>
      <c r="AC138" s="62">
        <v>5780972.4100000001</v>
      </c>
      <c r="AD138" s="61"/>
      <c r="AE138" s="63">
        <v>3640846.37</v>
      </c>
      <c r="AF138" s="38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8">
        <f t="shared" si="14"/>
        <v>0</v>
      </c>
      <c r="AO138" s="7" t="s">
        <v>192</v>
      </c>
      <c r="AP138" s="35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8">
        <f t="shared" si="16"/>
        <v>0</v>
      </c>
    </row>
    <row r="139" spans="1:72" x14ac:dyDescent="0.2">
      <c r="A139" s="41" t="s">
        <v>202</v>
      </c>
      <c r="B139" s="43">
        <v>0</v>
      </c>
      <c r="D139" s="43">
        <v>284847065.26999998</v>
      </c>
      <c r="E139" s="47">
        <v>265144172.47999999</v>
      </c>
      <c r="F139" s="43">
        <v>19702892.789999999</v>
      </c>
      <c r="I139" s="42" t="s">
        <v>193</v>
      </c>
      <c r="J139" s="42">
        <v>0</v>
      </c>
      <c r="K139" s="42"/>
      <c r="L139" s="42">
        <v>81774965.280000001</v>
      </c>
      <c r="M139" s="42">
        <v>70169465.069999993</v>
      </c>
      <c r="N139" s="42">
        <v>11605500.210000001</v>
      </c>
      <c r="O139" s="42"/>
      <c r="Q139" s="50" t="s">
        <v>193</v>
      </c>
      <c r="R139" s="40">
        <v>11605500.210000001</v>
      </c>
      <c r="T139" s="40">
        <v>91571946.359999999</v>
      </c>
      <c r="U139" s="40">
        <v>85654357.650000006</v>
      </c>
      <c r="V139" s="40">
        <v>17523088.920000002</v>
      </c>
      <c r="X139" s="38">
        <f t="shared" si="12"/>
        <v>0</v>
      </c>
      <c r="Y139" s="60" t="s">
        <v>193</v>
      </c>
      <c r="Z139" s="62">
        <v>17523088.920000002</v>
      </c>
      <c r="AA139" s="61"/>
      <c r="AB139" s="62">
        <v>111500153.63</v>
      </c>
      <c r="AC139" s="62">
        <v>109320349.76000001</v>
      </c>
      <c r="AD139" s="62">
        <v>19702892.789999999</v>
      </c>
      <c r="AE139" s="64"/>
      <c r="AF139" s="38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8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8">
        <f t="shared" si="16"/>
        <v>0</v>
      </c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x14ac:dyDescent="0.2">
      <c r="A140" s="41" t="s">
        <v>203</v>
      </c>
      <c r="B140" s="43">
        <v>0</v>
      </c>
      <c r="D140" s="43">
        <v>265144172.47999999</v>
      </c>
      <c r="E140" s="47">
        <v>221642994.19</v>
      </c>
      <c r="F140" s="43">
        <v>43501178.289999999</v>
      </c>
      <c r="I140" s="42" t="s">
        <v>194</v>
      </c>
      <c r="J140" s="42">
        <v>0</v>
      </c>
      <c r="K140" s="42"/>
      <c r="L140" s="42">
        <v>70169465.069999993</v>
      </c>
      <c r="M140" s="42">
        <v>41978883.829999998</v>
      </c>
      <c r="N140" s="42">
        <v>28190581.239999998</v>
      </c>
      <c r="O140" s="42"/>
      <c r="Q140" s="50" t="s">
        <v>194</v>
      </c>
      <c r="R140" s="40">
        <v>28190581.239999998</v>
      </c>
      <c r="T140" s="40">
        <v>85654357.650000006</v>
      </c>
      <c r="U140" s="40">
        <v>73049962.849999994</v>
      </c>
      <c r="V140" s="40">
        <v>40794976.039999999</v>
      </c>
      <c r="X140" s="38">
        <f t="shared" si="12"/>
        <v>0</v>
      </c>
      <c r="Y140" s="60" t="s">
        <v>194</v>
      </c>
      <c r="Z140" s="62">
        <v>40794976.039999999</v>
      </c>
      <c r="AA140" s="61"/>
      <c r="AB140" s="62">
        <v>109320349.76000001</v>
      </c>
      <c r="AC140" s="62">
        <v>106614147.51000001</v>
      </c>
      <c r="AD140" s="62">
        <v>43501178.289999999</v>
      </c>
      <c r="AE140" s="64"/>
      <c r="AF140" s="38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8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8">
        <f t="shared" si="16"/>
        <v>0</v>
      </c>
    </row>
    <row r="141" spans="1:72" x14ac:dyDescent="0.2">
      <c r="A141" s="41" t="s">
        <v>204</v>
      </c>
      <c r="B141" s="43">
        <v>0</v>
      </c>
      <c r="D141" s="43">
        <v>221642994.19</v>
      </c>
      <c r="E141" s="47">
        <v>221642994.19</v>
      </c>
      <c r="F141" s="43">
        <v>0</v>
      </c>
      <c r="I141" s="42" t="s">
        <v>195</v>
      </c>
      <c r="J141" s="42">
        <v>0</v>
      </c>
      <c r="K141" s="42"/>
      <c r="L141" s="42">
        <v>41978883.829999998</v>
      </c>
      <c r="M141" s="42">
        <v>41978883.829999998</v>
      </c>
      <c r="N141" s="42">
        <v>0</v>
      </c>
      <c r="O141" s="42"/>
      <c r="Q141" s="50" t="s">
        <v>196</v>
      </c>
      <c r="R141" s="40">
        <v>0</v>
      </c>
      <c r="T141" s="40">
        <v>73049962.849999994</v>
      </c>
      <c r="U141" s="40">
        <v>73049962.849999994</v>
      </c>
      <c r="V141" s="40">
        <v>0</v>
      </c>
      <c r="X141" s="38">
        <f t="shared" si="12"/>
        <v>0</v>
      </c>
      <c r="Y141" s="60" t="s">
        <v>196</v>
      </c>
      <c r="Z141" s="62">
        <v>0</v>
      </c>
      <c r="AA141" s="61"/>
      <c r="AB141" s="62">
        <v>106614147.51000001</v>
      </c>
      <c r="AC141" s="62">
        <v>106614147.51000001</v>
      </c>
      <c r="AD141" s="62">
        <v>0</v>
      </c>
      <c r="AE141" s="64"/>
      <c r="AF141" s="38">
        <f t="shared" si="13"/>
        <v>0</v>
      </c>
      <c r="AG141" s="9" t="s">
        <v>195</v>
      </c>
      <c r="AH141" s="10">
        <v>0</v>
      </c>
      <c r="AI141" s="65"/>
      <c r="AJ141" s="10">
        <v>92462974.290000007</v>
      </c>
      <c r="AK141" s="10">
        <v>92462974.290000007</v>
      </c>
      <c r="AL141" s="10">
        <v>0</v>
      </c>
      <c r="AM141" s="65"/>
      <c r="AN141" s="38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8">
        <f t="shared" si="16"/>
        <v>0</v>
      </c>
    </row>
    <row r="142" spans="1:72" x14ac:dyDescent="0.2">
      <c r="A142" s="41" t="s">
        <v>205</v>
      </c>
      <c r="B142" s="43">
        <v>0</v>
      </c>
      <c r="D142" s="43">
        <v>221642994.19</v>
      </c>
      <c r="F142" s="43">
        <v>221642994.19</v>
      </c>
      <c r="I142" s="42" t="s">
        <v>197</v>
      </c>
      <c r="J142" s="66">
        <v>0</v>
      </c>
      <c r="K142" s="66"/>
      <c r="L142" s="66">
        <v>41978883.829999998</v>
      </c>
      <c r="M142" s="66"/>
      <c r="N142" s="66">
        <v>41978883.829999998</v>
      </c>
      <c r="O142" s="66"/>
      <c r="Q142" s="50" t="s">
        <v>198</v>
      </c>
      <c r="R142" s="40">
        <v>41978883.829999998</v>
      </c>
      <c r="T142" s="40">
        <v>73049962.849999994</v>
      </c>
      <c r="V142" s="40">
        <v>115028846.68000001</v>
      </c>
      <c r="X142" s="38">
        <f t="shared" si="12"/>
        <v>0</v>
      </c>
      <c r="Y142" s="60" t="s">
        <v>198</v>
      </c>
      <c r="Z142" s="67">
        <v>115028846.68000001</v>
      </c>
      <c r="AA142" s="68"/>
      <c r="AB142" s="67">
        <v>106614147.51000001</v>
      </c>
      <c r="AC142" s="67"/>
      <c r="AD142" s="67">
        <v>221642994.19</v>
      </c>
      <c r="AE142" s="69"/>
      <c r="AF142" s="38">
        <f t="shared" si="13"/>
        <v>0</v>
      </c>
      <c r="AG142" s="9" t="s">
        <v>197</v>
      </c>
      <c r="AH142" s="12">
        <v>221642994.19</v>
      </c>
      <c r="AI142" s="70"/>
      <c r="AJ142" s="12">
        <v>92462974.290000007</v>
      </c>
      <c r="AK142" s="70"/>
      <c r="AL142" s="12">
        <v>314105968.48000002</v>
      </c>
      <c r="AM142" s="70"/>
      <c r="AN142" s="38">
        <f t="shared" si="14"/>
        <v>0</v>
      </c>
      <c r="AO142" s="9" t="s">
        <v>197</v>
      </c>
      <c r="AP142" s="13">
        <v>314105968.48000002</v>
      </c>
      <c r="AQ142" s="70"/>
      <c r="AR142" s="12">
        <v>100822618.04000001</v>
      </c>
      <c r="AS142" s="70"/>
      <c r="AT142" s="12">
        <v>414928586.51999998</v>
      </c>
      <c r="AU142" s="70"/>
      <c r="AV142" s="38">
        <f t="shared" si="16"/>
        <v>0</v>
      </c>
    </row>
    <row r="143" spans="1:72" x14ac:dyDescent="0.2">
      <c r="R143" s="71">
        <f>SUM(R9:R142)</f>
        <v>3892303977.4799995</v>
      </c>
      <c r="T143" s="72">
        <f>SUM(T9:T142)</f>
        <v>3810938384.2800012</v>
      </c>
      <c r="V143" s="73">
        <f>SUM(V9:V142)</f>
        <v>4047744904.0799999</v>
      </c>
      <c r="Y143" s="74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5"/>
      <c r="B144" s="76"/>
      <c r="C144" s="76"/>
      <c r="D144" s="76"/>
      <c r="E144" s="77"/>
      <c r="F144" s="76"/>
      <c r="G144" s="76"/>
      <c r="S144" s="72">
        <f>SUM(S9:S142)</f>
        <v>3892303977.4799995</v>
      </c>
      <c r="U144" s="72">
        <f>SUM(U9:U142)</f>
        <v>3809938384.2800002</v>
      </c>
      <c r="W144" s="72">
        <f>SUM(W9:W142)</f>
        <v>4047744904.0800009</v>
      </c>
      <c r="Y144" s="74"/>
      <c r="Z144" s="78">
        <f>SUM(Z13:Z142)</f>
        <v>3827739876.6900001</v>
      </c>
      <c r="AA144" s="61"/>
      <c r="AB144" s="78">
        <f>SUM(AB13:AB142)</f>
        <v>924842312.95000005</v>
      </c>
      <c r="AC144" s="61"/>
      <c r="AD144" s="78">
        <f>SUM(AD13:AD142)</f>
        <v>3943097298.1700006</v>
      </c>
      <c r="AE144" s="64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8"/>
      <c r="B145" s="37">
        <f>SUM(B8:B144)</f>
        <v>1632583225.1099999</v>
      </c>
      <c r="C145" s="79">
        <f>SUM(C8:C144)</f>
        <v>1632583225.1099999</v>
      </c>
      <c r="D145" s="37">
        <f>SUM(D8:D144)</f>
        <v>15049713508.639997</v>
      </c>
      <c r="E145" s="37">
        <f>SUM(E8:E144)</f>
        <v>15049713508.640003</v>
      </c>
      <c r="F145" s="37">
        <f>SUM(F9:F144)</f>
        <v>4166189525.9000001</v>
      </c>
      <c r="G145" s="37">
        <f>SUM(G8:G144)</f>
        <v>4166189525.8999996</v>
      </c>
      <c r="J145" s="80">
        <f>SUM(J9:J144)</f>
        <v>1632583225.1099999</v>
      </c>
      <c r="K145" s="80">
        <f t="shared" ref="K145:O145" si="17">SUM(K9:K144)</f>
        <v>1633183742.2299998</v>
      </c>
      <c r="L145" s="80">
        <f t="shared" si="17"/>
        <v>4277070764.0199995</v>
      </c>
      <c r="M145" s="80">
        <f t="shared" si="17"/>
        <v>4276470246.8999996</v>
      </c>
      <c r="N145" s="80">
        <f t="shared" si="17"/>
        <v>3892303977.4799995</v>
      </c>
      <c r="O145" s="80">
        <f t="shared" si="17"/>
        <v>3892303977.4799995</v>
      </c>
      <c r="Y145" s="9"/>
      <c r="Z145" s="62"/>
      <c r="AA145" s="78">
        <f>SUM(AA13:AA142)</f>
        <v>4047744904.0800009</v>
      </c>
      <c r="AB145" s="62"/>
      <c r="AC145" s="78">
        <f>SUM(AC13:AC142)</f>
        <v>927929513.28999996</v>
      </c>
      <c r="AD145" s="62"/>
      <c r="AE145" s="81">
        <f>SUM(AE13:AE142)</f>
        <v>4166189525.8999996</v>
      </c>
      <c r="AH145" s="71"/>
      <c r="AI145" s="14"/>
      <c r="AJ145" s="71"/>
      <c r="AK145" s="14"/>
      <c r="AL145" s="71"/>
      <c r="AM145" s="14"/>
    </row>
    <row r="146" spans="1:72" x14ac:dyDescent="0.2">
      <c r="W146" s="65"/>
      <c r="X146" s="82"/>
      <c r="Y146" s="15"/>
      <c r="Z146" s="10"/>
      <c r="AA146" s="65"/>
      <c r="AB146" s="10"/>
      <c r="AC146" s="10"/>
      <c r="AD146" s="10"/>
      <c r="AE146" s="65"/>
      <c r="AF146" s="82"/>
      <c r="AG146" s="83"/>
    </row>
    <row r="147" spans="1:72" x14ac:dyDescent="0.2">
      <c r="W147" s="65"/>
      <c r="X147" s="82"/>
      <c r="Y147" s="15"/>
      <c r="Z147" s="10"/>
      <c r="AA147" s="65"/>
      <c r="AB147" s="10"/>
      <c r="AC147" s="65"/>
      <c r="AD147" s="10"/>
      <c r="AE147" s="65"/>
      <c r="AF147" s="82"/>
      <c r="AG147" s="83"/>
    </row>
    <row r="148" spans="1:72" x14ac:dyDescent="0.2">
      <c r="W148" s="65"/>
      <c r="X148" s="82"/>
      <c r="Y148" s="15"/>
      <c r="Z148" s="16"/>
      <c r="AA148" s="65"/>
      <c r="AB148" s="16"/>
      <c r="AC148" s="65"/>
      <c r="AD148" s="16"/>
      <c r="AE148" s="65"/>
      <c r="AF148" s="82"/>
      <c r="AG148" s="83"/>
    </row>
    <row r="149" spans="1:72" s="70" customFormat="1" x14ac:dyDescent="0.2">
      <c r="A149" s="35"/>
      <c r="B149" s="36"/>
      <c r="C149" s="36"/>
      <c r="D149" s="36"/>
      <c r="E149" s="37"/>
      <c r="F149" s="36"/>
      <c r="G149" s="36"/>
      <c r="H149" s="84"/>
      <c r="I149" s="39"/>
      <c r="J149" s="39"/>
      <c r="K149" s="39"/>
      <c r="L149" s="39"/>
      <c r="M149" s="39"/>
      <c r="N149" s="39"/>
      <c r="O149" s="39"/>
      <c r="P149" s="38"/>
      <c r="Q149" s="48"/>
      <c r="R149" s="40"/>
      <c r="S149" s="49"/>
      <c r="T149" s="40"/>
      <c r="U149" s="40"/>
      <c r="V149" s="40"/>
      <c r="W149" s="65"/>
      <c r="X149" s="82"/>
      <c r="Y149" s="83"/>
      <c r="Z149" s="16"/>
      <c r="AA149" s="16"/>
      <c r="AB149" s="16"/>
      <c r="AC149" s="16"/>
      <c r="AD149" s="16"/>
      <c r="AE149" s="16"/>
      <c r="AF149" s="82"/>
      <c r="AG149" s="83"/>
      <c r="AH149" s="40"/>
      <c r="AI149" s="40"/>
      <c r="AJ149" s="40"/>
      <c r="AK149" s="40"/>
      <c r="AL149" s="40"/>
      <c r="AM149" s="40"/>
      <c r="AN149" s="38"/>
      <c r="AO149" s="35"/>
      <c r="AP149" s="40"/>
      <c r="AQ149" s="40"/>
      <c r="AR149" s="40"/>
      <c r="AS149" s="40"/>
      <c r="AT149" s="40"/>
      <c r="AU149" s="40"/>
      <c r="AV149" s="3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</row>
    <row r="150" spans="1:72" x14ac:dyDescent="0.2">
      <c r="W150" s="65"/>
      <c r="X150" s="82"/>
      <c r="Y150" s="83"/>
      <c r="Z150" s="85"/>
      <c r="AA150" s="16"/>
      <c r="AB150" s="85"/>
      <c r="AC150" s="16"/>
      <c r="AD150" s="85"/>
      <c r="AE150" s="16"/>
      <c r="AF150" s="82"/>
      <c r="AG150" s="83"/>
    </row>
    <row r="151" spans="1:72" x14ac:dyDescent="0.2">
      <c r="W151" s="65"/>
      <c r="X151" s="82"/>
      <c r="Y151" s="83"/>
      <c r="Z151" s="65"/>
      <c r="AA151" s="65"/>
      <c r="AB151" s="65"/>
      <c r="AC151" s="65"/>
      <c r="AD151" s="65"/>
      <c r="AE151" s="65"/>
      <c r="AF151" s="82"/>
      <c r="AG151" s="83"/>
      <c r="AN151" s="84"/>
      <c r="AV151" s="84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</row>
    <row r="152" spans="1:72" x14ac:dyDescent="0.2">
      <c r="W152" s="65"/>
      <c r="X152" s="82"/>
      <c r="Y152" s="83"/>
      <c r="Z152" s="65"/>
      <c r="AA152" s="65"/>
      <c r="AB152" s="65"/>
      <c r="AC152" s="65"/>
      <c r="AD152" s="65"/>
      <c r="AE152" s="65"/>
      <c r="AF152" s="82"/>
      <c r="AG152" s="83"/>
    </row>
    <row r="153" spans="1:72" x14ac:dyDescent="0.2">
      <c r="P153" s="84"/>
      <c r="W153" s="65"/>
      <c r="X153" s="82"/>
      <c r="Y153" s="83"/>
      <c r="Z153" s="65"/>
      <c r="AA153" s="65"/>
      <c r="AB153" s="65"/>
      <c r="AC153" s="65"/>
      <c r="AD153" s="65"/>
      <c r="AE153" s="65"/>
      <c r="AF153" s="82"/>
      <c r="AG153" s="83"/>
    </row>
    <row r="154" spans="1:72" x14ac:dyDescent="0.2">
      <c r="W154" s="65"/>
      <c r="X154" s="82"/>
      <c r="Y154" s="83"/>
      <c r="Z154" s="65"/>
      <c r="AA154" s="65"/>
      <c r="AB154" s="65"/>
      <c r="AC154" s="65"/>
      <c r="AD154" s="65"/>
      <c r="AE154" s="65"/>
      <c r="AF154" s="82"/>
      <c r="AG154" s="83"/>
    </row>
    <row r="155" spans="1:72" x14ac:dyDescent="0.2">
      <c r="W155" s="65"/>
      <c r="X155" s="82"/>
      <c r="Y155" s="83"/>
      <c r="Z155" s="65"/>
      <c r="AA155" s="65"/>
      <c r="AB155" s="65"/>
      <c r="AC155" s="65"/>
      <c r="AD155" s="65"/>
      <c r="AE155" s="65"/>
      <c r="AF155" s="82"/>
      <c r="AG155" s="83"/>
    </row>
    <row r="156" spans="1:72" x14ac:dyDescent="0.2">
      <c r="B156" s="40"/>
      <c r="C156" s="40"/>
      <c r="D156" s="40"/>
      <c r="E156" s="49"/>
      <c r="F156" s="40"/>
      <c r="G156" s="40"/>
      <c r="W156" s="65"/>
      <c r="X156" s="82"/>
      <c r="Y156" s="83"/>
      <c r="Z156" s="65"/>
      <c r="AA156" s="65"/>
      <c r="AB156" s="65"/>
      <c r="AC156" s="65"/>
      <c r="AD156" s="65"/>
      <c r="AE156" s="65"/>
      <c r="AF156" s="82"/>
      <c r="AG156" s="83"/>
    </row>
    <row r="157" spans="1:72" x14ac:dyDescent="0.2">
      <c r="B157" s="40"/>
      <c r="C157" s="40"/>
      <c r="D157" s="40"/>
      <c r="E157" s="49"/>
      <c r="F157" s="40"/>
      <c r="G157" s="40"/>
      <c r="W157" s="65"/>
      <c r="X157" s="82"/>
      <c r="Y157" s="83"/>
      <c r="Z157" s="65"/>
      <c r="AA157" s="65"/>
      <c r="AB157" s="65"/>
      <c r="AC157" s="65"/>
      <c r="AD157" s="65"/>
      <c r="AE157" s="65"/>
      <c r="AF157" s="82"/>
      <c r="AG157" s="83"/>
    </row>
    <row r="158" spans="1:72" x14ac:dyDescent="0.2">
      <c r="B158" s="40"/>
      <c r="C158" s="40"/>
      <c r="D158" s="40"/>
      <c r="E158" s="49"/>
      <c r="F158" s="40"/>
      <c r="G158" s="40"/>
      <c r="W158" s="65"/>
      <c r="X158" s="82"/>
      <c r="Y158" s="83"/>
      <c r="Z158" s="65"/>
      <c r="AA158" s="65"/>
      <c r="AB158" s="65"/>
      <c r="AC158" s="65"/>
      <c r="AD158" s="65"/>
      <c r="AE158" s="65"/>
      <c r="AF158" s="82"/>
      <c r="AG158" s="83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opLeftCell="M1" workbookViewId="0">
      <pane ySplit="900" activePane="bottomLeft"/>
      <selection activeCell="U2" activeCellId="3" sqref="Q1:Q1048576 S1:S1048576 T1:T1048576 U1:U1048576"/>
      <selection pane="bottomLeft" activeCell="P62" sqref="P62:V166"/>
    </sheetView>
  </sheetViews>
  <sheetFormatPr baseColWidth="10" defaultRowHeight="15" x14ac:dyDescent="0.25"/>
  <cols>
    <col min="1" max="1" width="58.7109375" style="128" customWidth="1"/>
    <col min="2" max="2" width="16.42578125" style="129" customWidth="1"/>
    <col min="3" max="3" width="17.42578125" style="129" customWidth="1"/>
    <col min="4" max="4" width="18.85546875" style="129" customWidth="1"/>
    <col min="5" max="5" width="19.28515625" style="129" customWidth="1"/>
    <col min="6" max="6" width="18.28515625" style="129" customWidth="1"/>
    <col min="7" max="7" width="18.85546875" style="129" customWidth="1"/>
    <col min="8" max="8" width="58.7109375" style="152" customWidth="1"/>
    <col min="9" max="9" width="16.42578125" style="153" customWidth="1"/>
    <col min="10" max="10" width="17.42578125" style="153" customWidth="1"/>
    <col min="11" max="11" width="18.85546875" style="153" customWidth="1"/>
    <col min="12" max="12" width="19.28515625" style="153" customWidth="1"/>
    <col min="13" max="13" width="18.28515625" style="153" customWidth="1"/>
    <col min="14" max="14" width="18.85546875" style="153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</cols>
  <sheetData>
    <row r="1" spans="1:22" x14ac:dyDescent="0.25">
      <c r="A1" s="260" t="s">
        <v>302</v>
      </c>
      <c r="B1" s="261" t="s">
        <v>303</v>
      </c>
      <c r="C1" s="261"/>
      <c r="D1" s="262" t="s">
        <v>304</v>
      </c>
      <c r="E1" s="262"/>
      <c r="F1" s="262" t="s">
        <v>348</v>
      </c>
      <c r="G1" s="262"/>
      <c r="H1" s="260" t="s">
        <v>302</v>
      </c>
      <c r="I1" s="261" t="s">
        <v>303</v>
      </c>
      <c r="J1" s="261"/>
      <c r="K1" s="262" t="s">
        <v>346</v>
      </c>
      <c r="L1" s="262"/>
      <c r="M1" s="262" t="s">
        <v>347</v>
      </c>
      <c r="N1" s="262"/>
      <c r="P1" s="257" t="s">
        <v>302</v>
      </c>
      <c r="Q1" s="258" t="s">
        <v>303</v>
      </c>
      <c r="R1" s="258"/>
      <c r="S1" s="259" t="s">
        <v>304</v>
      </c>
      <c r="T1" s="259"/>
      <c r="U1" s="259" t="s">
        <v>360</v>
      </c>
      <c r="V1" s="259"/>
    </row>
    <row r="2" spans="1:22" x14ac:dyDescent="0.25">
      <c r="A2" s="260"/>
      <c r="B2" s="146" t="s">
        <v>305</v>
      </c>
      <c r="C2" s="146" t="s">
        <v>306</v>
      </c>
      <c r="D2" s="146" t="s">
        <v>305</v>
      </c>
      <c r="E2" s="146" t="s">
        <v>306</v>
      </c>
      <c r="F2" s="146" t="s">
        <v>305</v>
      </c>
      <c r="G2" s="146" t="s">
        <v>306</v>
      </c>
      <c r="H2" s="260"/>
      <c r="I2" s="146" t="s">
        <v>305</v>
      </c>
      <c r="J2" s="146" t="s">
        <v>306</v>
      </c>
      <c r="K2" s="146" t="s">
        <v>305</v>
      </c>
      <c r="L2" s="146" t="s">
        <v>306</v>
      </c>
      <c r="M2" s="146" t="s">
        <v>305</v>
      </c>
      <c r="N2" s="146" t="s">
        <v>306</v>
      </c>
      <c r="P2" s="257"/>
      <c r="Q2" s="206" t="s">
        <v>305</v>
      </c>
      <c r="R2" s="206" t="s">
        <v>306</v>
      </c>
      <c r="S2" s="206" t="s">
        <v>305</v>
      </c>
      <c r="T2" s="206" t="s">
        <v>306</v>
      </c>
      <c r="U2" s="206" t="s">
        <v>305</v>
      </c>
      <c r="V2" s="206" t="s">
        <v>306</v>
      </c>
    </row>
    <row r="3" spans="1:22" x14ac:dyDescent="0.25">
      <c r="A3" s="141" t="s">
        <v>307</v>
      </c>
      <c r="B3" s="142">
        <v>1614085653.53</v>
      </c>
      <c r="C3" s="142"/>
      <c r="D3" s="142">
        <v>14845006780.360001</v>
      </c>
      <c r="E3" s="142">
        <v>15066383371.91</v>
      </c>
      <c r="F3" s="142">
        <v>1392709061.98</v>
      </c>
      <c r="G3" s="142"/>
      <c r="H3" s="141" t="s">
        <v>307</v>
      </c>
      <c r="I3" s="142">
        <v>1392709061.98</v>
      </c>
      <c r="J3" s="142"/>
      <c r="K3" s="142">
        <v>11193150912.65</v>
      </c>
      <c r="L3" s="142">
        <v>11009515725.48</v>
      </c>
      <c r="M3" s="142">
        <v>1576344249.1500001</v>
      </c>
      <c r="N3" s="142"/>
      <c r="P3" s="207" t="s">
        <v>307</v>
      </c>
      <c r="Q3" s="208">
        <v>2056392786.9400001</v>
      </c>
      <c r="R3" s="209"/>
      <c r="S3" s="209">
        <v>27026331075.02</v>
      </c>
      <c r="T3" s="209">
        <v>27255347636.119999</v>
      </c>
      <c r="U3" s="209">
        <v>1827376225.8399999</v>
      </c>
      <c r="V3" s="209"/>
    </row>
    <row r="4" spans="1:22" x14ac:dyDescent="0.25">
      <c r="A4" s="141" t="s">
        <v>308</v>
      </c>
      <c r="B4" s="142">
        <v>305683671.60000002</v>
      </c>
      <c r="C4" s="142"/>
      <c r="D4" s="142">
        <v>14510632877.629999</v>
      </c>
      <c r="E4" s="142">
        <v>14635019049.1</v>
      </c>
      <c r="F4" s="142">
        <v>181297500.13</v>
      </c>
      <c r="G4" s="142"/>
      <c r="H4" s="141" t="s">
        <v>308</v>
      </c>
      <c r="I4" s="142">
        <v>181297500.13</v>
      </c>
      <c r="J4" s="142"/>
      <c r="K4" s="142">
        <v>11171992796.91</v>
      </c>
      <c r="L4" s="142">
        <v>11009487460.889999</v>
      </c>
      <c r="M4" s="142">
        <v>343802836.14999998</v>
      </c>
      <c r="N4" s="142"/>
      <c r="P4" s="207" t="s">
        <v>308</v>
      </c>
      <c r="Q4" s="209">
        <v>406492818.38999999</v>
      </c>
      <c r="R4" s="209"/>
      <c r="S4" s="209">
        <v>26749447331.259998</v>
      </c>
      <c r="T4" s="209">
        <v>26890423790.93</v>
      </c>
      <c r="U4" s="209">
        <v>265516358.72</v>
      </c>
      <c r="V4" s="209"/>
    </row>
    <row r="5" spans="1:22" x14ac:dyDescent="0.25">
      <c r="A5" s="143" t="s">
        <v>309</v>
      </c>
      <c r="B5" s="142">
        <v>278249960.13</v>
      </c>
      <c r="C5" s="142"/>
      <c r="D5" s="142">
        <v>14348543617.93</v>
      </c>
      <c r="E5" s="142">
        <v>14545174517.59</v>
      </c>
      <c r="F5" s="142">
        <v>81619060.469999999</v>
      </c>
      <c r="G5" s="142"/>
      <c r="H5" s="143" t="s">
        <v>309</v>
      </c>
      <c r="I5" s="142">
        <v>81619060.469999999</v>
      </c>
      <c r="J5" s="142"/>
      <c r="K5" s="142" t="s">
        <v>342</v>
      </c>
      <c r="L5" s="142">
        <v>10838748777.66</v>
      </c>
      <c r="M5" s="142">
        <v>291854899.61000001</v>
      </c>
      <c r="N5" s="142"/>
      <c r="P5" s="210" t="s">
        <v>309</v>
      </c>
      <c r="Q5" s="209">
        <v>336022448.17000002</v>
      </c>
      <c r="R5" s="209"/>
      <c r="S5" s="209">
        <v>26634335211.860001</v>
      </c>
      <c r="T5" s="209">
        <v>26762625709.150002</v>
      </c>
      <c r="U5" s="209">
        <v>207731950.88</v>
      </c>
      <c r="V5" s="209"/>
    </row>
    <row r="6" spans="1:22" x14ac:dyDescent="0.25">
      <c r="A6" s="143" t="s">
        <v>83</v>
      </c>
      <c r="B6" s="142">
        <v>375876.73</v>
      </c>
      <c r="C6" s="142"/>
      <c r="D6" s="142">
        <v>1173630.47</v>
      </c>
      <c r="E6" s="142">
        <v>1506207.2</v>
      </c>
      <c r="F6" s="142">
        <v>43300</v>
      </c>
      <c r="G6" s="142"/>
      <c r="H6" s="143" t="s">
        <v>83</v>
      </c>
      <c r="I6" s="142">
        <v>43300</v>
      </c>
      <c r="J6" s="142"/>
      <c r="K6" s="142">
        <v>2939662.44</v>
      </c>
      <c r="L6" s="142">
        <v>2728750.88</v>
      </c>
      <c r="M6" s="142">
        <v>254211.56</v>
      </c>
      <c r="N6" s="142"/>
      <c r="P6" s="210" t="s">
        <v>83</v>
      </c>
      <c r="Q6" s="209">
        <v>270461.56</v>
      </c>
      <c r="R6" s="209"/>
      <c r="S6" s="209">
        <v>1391758.09</v>
      </c>
      <c r="T6" s="209">
        <v>1619431.24</v>
      </c>
      <c r="U6" s="209">
        <v>42788.41</v>
      </c>
      <c r="V6" s="209"/>
    </row>
    <row r="7" spans="1:22" x14ac:dyDescent="0.25">
      <c r="A7" s="143" t="s">
        <v>208</v>
      </c>
      <c r="B7" s="142">
        <v>138468688.44999999</v>
      </c>
      <c r="C7" s="142"/>
      <c r="D7" s="142">
        <v>7697153596.1599998</v>
      </c>
      <c r="E7" s="142">
        <v>7758625410.1499996</v>
      </c>
      <c r="F7" s="142">
        <v>76996874.459999993</v>
      </c>
      <c r="G7" s="142"/>
      <c r="H7" s="143" t="s">
        <v>208</v>
      </c>
      <c r="I7" s="142">
        <v>76996874.400000006</v>
      </c>
      <c r="J7" s="142"/>
      <c r="K7" s="142">
        <v>5847261521.75</v>
      </c>
      <c r="L7" s="142">
        <v>5735422730.79</v>
      </c>
      <c r="M7" s="142">
        <v>188835665.41999999</v>
      </c>
      <c r="N7" s="142"/>
      <c r="P7" s="210" t="s">
        <v>208</v>
      </c>
      <c r="Q7" s="209">
        <v>210356510.90000001</v>
      </c>
      <c r="R7" s="209"/>
      <c r="S7" s="209">
        <v>13842581614.43</v>
      </c>
      <c r="T7" s="209">
        <v>13850071962.65</v>
      </c>
      <c r="U7" s="209">
        <v>202866162.68000001</v>
      </c>
      <c r="V7" s="209"/>
    </row>
    <row r="8" spans="1:22" ht="30" x14ac:dyDescent="0.25">
      <c r="A8" s="143" t="s">
        <v>310</v>
      </c>
      <c r="B8" s="142">
        <v>139267965.91999999</v>
      </c>
      <c r="C8" s="142"/>
      <c r="D8" s="142">
        <v>6650181051.3000002</v>
      </c>
      <c r="E8" s="142">
        <v>6785042900.2399998</v>
      </c>
      <c r="F8" s="142">
        <v>4406116.9800000004</v>
      </c>
      <c r="G8" s="142"/>
      <c r="H8" s="143" t="s">
        <v>310</v>
      </c>
      <c r="I8" s="142">
        <v>4406116.9800000004</v>
      </c>
      <c r="J8" s="142"/>
      <c r="K8" s="142">
        <v>5198783432.6099997</v>
      </c>
      <c r="L8" s="142">
        <v>5100597295.9899998</v>
      </c>
      <c r="M8" s="142">
        <v>102597753.59999999</v>
      </c>
      <c r="N8" s="142"/>
      <c r="P8" s="210" t="s">
        <v>310</v>
      </c>
      <c r="Q8" s="209">
        <v>125222706.68000001</v>
      </c>
      <c r="R8" s="209"/>
      <c r="S8" s="209">
        <v>12790361839.34</v>
      </c>
      <c r="T8" s="209">
        <v>12910934315.26</v>
      </c>
      <c r="U8" s="211">
        <v>4650230.76</v>
      </c>
      <c r="V8" s="209"/>
    </row>
    <row r="9" spans="1:22" ht="30" x14ac:dyDescent="0.25">
      <c r="A9" s="143" t="s">
        <v>311</v>
      </c>
      <c r="B9" s="142">
        <v>137429.03</v>
      </c>
      <c r="C9" s="142"/>
      <c r="D9" s="142">
        <v>35340</v>
      </c>
      <c r="E9" s="142"/>
      <c r="F9" s="142">
        <v>172769.03</v>
      </c>
      <c r="G9" s="142"/>
      <c r="H9" s="143" t="s">
        <v>311</v>
      </c>
      <c r="I9" s="142">
        <v>172769.03</v>
      </c>
      <c r="J9" s="142"/>
      <c r="K9" s="142">
        <v>0</v>
      </c>
      <c r="L9" s="142"/>
      <c r="M9" s="142">
        <v>172769.03</v>
      </c>
      <c r="N9" s="142"/>
      <c r="P9" s="210" t="s">
        <v>311</v>
      </c>
      <c r="Q9" s="209">
        <v>172769.03</v>
      </c>
      <c r="R9" s="209"/>
      <c r="S9" s="209">
        <v>0</v>
      </c>
      <c r="T9" s="209"/>
      <c r="U9" s="209">
        <v>172769.03</v>
      </c>
      <c r="V9" s="209"/>
    </row>
    <row r="10" spans="1:22" ht="30" x14ac:dyDescent="0.25">
      <c r="A10" s="143" t="s">
        <v>312</v>
      </c>
      <c r="B10" s="142">
        <v>20314158.920000002</v>
      </c>
      <c r="C10" s="142"/>
      <c r="D10" s="142">
        <v>157462497.19999999</v>
      </c>
      <c r="E10" s="142">
        <v>82998342.799999997</v>
      </c>
      <c r="F10" s="142">
        <v>94778313.319999993</v>
      </c>
      <c r="G10" s="142"/>
      <c r="H10" s="143" t="s">
        <v>312</v>
      </c>
      <c r="I10" s="142">
        <v>94778313.319999993</v>
      </c>
      <c r="J10" s="142"/>
      <c r="K10" s="142">
        <v>118593163.67</v>
      </c>
      <c r="L10" s="142">
        <v>166159330.27000001</v>
      </c>
      <c r="M10" s="142">
        <v>47212146.719999999</v>
      </c>
      <c r="N10" s="142"/>
      <c r="P10" s="210" t="s">
        <v>312</v>
      </c>
      <c r="Q10" s="209">
        <v>57179105.859999999</v>
      </c>
      <c r="R10" s="209"/>
      <c r="S10" s="209">
        <v>99781861.349999994</v>
      </c>
      <c r="T10" s="209">
        <v>104841603.48999999</v>
      </c>
      <c r="U10" s="209">
        <v>52119363.719999999</v>
      </c>
      <c r="V10" s="209"/>
    </row>
    <row r="11" spans="1:22" x14ac:dyDescent="0.25">
      <c r="A11" s="143" t="s">
        <v>90</v>
      </c>
      <c r="B11" s="142">
        <v>15360820.710000001</v>
      </c>
      <c r="C11" s="142"/>
      <c r="D11" s="142">
        <v>150955047.78999999</v>
      </c>
      <c r="E11" s="142">
        <v>78090047.439999998</v>
      </c>
      <c r="F11" s="142">
        <v>88225821.060000002</v>
      </c>
      <c r="G11" s="142"/>
      <c r="H11" s="143" t="s">
        <v>90</v>
      </c>
      <c r="I11" s="142">
        <v>88225821.060000002</v>
      </c>
      <c r="J11" s="142"/>
      <c r="K11" s="142">
        <v>107128619.15000001</v>
      </c>
      <c r="L11" s="142">
        <v>162403210.53999999</v>
      </c>
      <c r="M11" s="142">
        <v>32951229.57</v>
      </c>
      <c r="N11" s="142"/>
      <c r="P11" s="210" t="s">
        <v>90</v>
      </c>
      <c r="Q11" s="209">
        <v>50631667.520000003</v>
      </c>
      <c r="R11" s="209"/>
      <c r="S11" s="209">
        <v>89102839.379999995</v>
      </c>
      <c r="T11" s="209">
        <v>93297792.090000004</v>
      </c>
      <c r="U11" s="209">
        <v>46436714.810000002</v>
      </c>
      <c r="V11" s="209"/>
    </row>
    <row r="12" spans="1:22" ht="30" x14ac:dyDescent="0.25">
      <c r="A12" s="143" t="s">
        <v>91</v>
      </c>
      <c r="B12" s="142">
        <v>3097379.82</v>
      </c>
      <c r="C12" s="142"/>
      <c r="D12" s="142">
        <v>6371674.4000000004</v>
      </c>
      <c r="E12" s="142">
        <v>3522349.21</v>
      </c>
      <c r="F12" s="142">
        <v>5946705.0099999998</v>
      </c>
      <c r="G12" s="142"/>
      <c r="H12" s="143" t="s">
        <v>91</v>
      </c>
      <c r="I12" s="142">
        <v>5946705.0099999998</v>
      </c>
      <c r="J12" s="142"/>
      <c r="K12" s="142">
        <v>9725949.8900000006</v>
      </c>
      <c r="L12" s="142">
        <v>3605489.24</v>
      </c>
      <c r="M12" s="142">
        <v>12066165.66</v>
      </c>
      <c r="N12" s="142"/>
      <c r="P12" s="210" t="s">
        <v>91</v>
      </c>
      <c r="Q12" s="209">
        <v>5348218.87</v>
      </c>
      <c r="R12" s="209"/>
      <c r="S12" s="209">
        <v>10645312.09</v>
      </c>
      <c r="T12" s="209">
        <v>10978215.710000001</v>
      </c>
      <c r="U12" s="209">
        <v>5015315.25</v>
      </c>
      <c r="V12" s="209"/>
    </row>
    <row r="13" spans="1:22" x14ac:dyDescent="0.25">
      <c r="A13" s="143" t="s">
        <v>92</v>
      </c>
      <c r="B13" s="142">
        <v>1855958.39</v>
      </c>
      <c r="C13" s="142"/>
      <c r="D13" s="142">
        <v>135775.01</v>
      </c>
      <c r="E13" s="142">
        <v>1385946.15</v>
      </c>
      <c r="F13" s="142">
        <v>605787.25</v>
      </c>
      <c r="G13" s="142"/>
      <c r="H13" s="143" t="s">
        <v>92</v>
      </c>
      <c r="I13" s="142">
        <v>605787.25</v>
      </c>
      <c r="J13" s="142"/>
      <c r="K13" s="142">
        <v>1738594.63</v>
      </c>
      <c r="L13" s="142">
        <v>149630.49</v>
      </c>
      <c r="M13" s="142">
        <v>2194751.39</v>
      </c>
      <c r="N13" s="142"/>
      <c r="P13" s="210" t="s">
        <v>92</v>
      </c>
      <c r="Q13" s="209">
        <v>1199219.47</v>
      </c>
      <c r="R13" s="209"/>
      <c r="S13" s="209">
        <v>33709.879999999997</v>
      </c>
      <c r="T13" s="209">
        <v>565595.68999999994</v>
      </c>
      <c r="U13" s="209">
        <v>667333.66</v>
      </c>
      <c r="V13" s="209"/>
    </row>
    <row r="14" spans="1:22" x14ac:dyDescent="0.25">
      <c r="A14" s="143" t="s">
        <v>313</v>
      </c>
      <c r="B14" s="142">
        <v>4430273.54</v>
      </c>
      <c r="C14" s="142"/>
      <c r="D14" s="142">
        <v>1152173.28</v>
      </c>
      <c r="E14" s="142">
        <v>3467813.96</v>
      </c>
      <c r="F14" s="142">
        <v>2114632.86</v>
      </c>
      <c r="G14" s="142"/>
      <c r="H14" s="143" t="s">
        <v>313</v>
      </c>
      <c r="I14" s="142">
        <v>2114632.86</v>
      </c>
      <c r="J14" s="142"/>
      <c r="K14" s="142">
        <v>291175.86</v>
      </c>
      <c r="L14" s="142">
        <v>291175.86</v>
      </c>
      <c r="M14" s="142">
        <v>2114632.85</v>
      </c>
      <c r="N14" s="142"/>
      <c r="P14" s="210" t="s">
        <v>313</v>
      </c>
      <c r="Q14" s="209">
        <v>9741784.4900000002</v>
      </c>
      <c r="R14" s="209"/>
      <c r="S14" s="209">
        <v>9764058.4900000002</v>
      </c>
      <c r="T14" s="209">
        <v>17250246.920000002</v>
      </c>
      <c r="U14" s="209">
        <v>2255596.06</v>
      </c>
      <c r="V14" s="209"/>
    </row>
    <row r="15" spans="1:22" ht="45" x14ac:dyDescent="0.25">
      <c r="A15" s="143" t="s">
        <v>98</v>
      </c>
      <c r="B15" s="142">
        <v>2127508.86</v>
      </c>
      <c r="C15" s="142"/>
      <c r="D15" s="142">
        <v>0</v>
      </c>
      <c r="E15" s="142">
        <v>12876</v>
      </c>
      <c r="F15" s="142">
        <v>2114632.86</v>
      </c>
      <c r="G15" s="142"/>
      <c r="H15" s="143" t="s">
        <v>98</v>
      </c>
      <c r="I15" s="142">
        <v>2114632.86</v>
      </c>
      <c r="J15" s="142"/>
      <c r="K15" s="142">
        <v>0</v>
      </c>
      <c r="L15" s="142"/>
      <c r="M15" s="142">
        <v>2114632.85</v>
      </c>
      <c r="N15" s="142"/>
      <c r="P15" s="210" t="s">
        <v>98</v>
      </c>
      <c r="Q15" s="209">
        <v>2114632.86</v>
      </c>
      <c r="R15" s="209"/>
      <c r="S15" s="209">
        <v>5880130</v>
      </c>
      <c r="T15" s="209">
        <v>5880130</v>
      </c>
      <c r="U15" s="209">
        <v>2114632.86</v>
      </c>
      <c r="V15" s="209"/>
    </row>
    <row r="16" spans="1:22" ht="45" x14ac:dyDescent="0.25">
      <c r="A16" s="143" t="s">
        <v>101</v>
      </c>
      <c r="B16" s="142">
        <v>2302764.6800000002</v>
      </c>
      <c r="C16" s="142"/>
      <c r="D16" s="142">
        <v>1152173.28</v>
      </c>
      <c r="E16" s="142">
        <v>3454937.96</v>
      </c>
      <c r="F16" s="142">
        <v>0</v>
      </c>
      <c r="G16" s="142"/>
      <c r="H16" s="143" t="s">
        <v>101</v>
      </c>
      <c r="I16" s="142">
        <v>0</v>
      </c>
      <c r="J16" s="142"/>
      <c r="K16" s="142">
        <v>291175.86</v>
      </c>
      <c r="L16" s="142">
        <v>291175.86</v>
      </c>
      <c r="M16" s="142">
        <v>0</v>
      </c>
      <c r="N16" s="142"/>
      <c r="P16" s="210" t="s">
        <v>101</v>
      </c>
      <c r="Q16" s="209">
        <v>7627151.6299999999</v>
      </c>
      <c r="R16" s="209"/>
      <c r="S16" s="209">
        <v>3883928.49</v>
      </c>
      <c r="T16" s="209">
        <v>11370116.92</v>
      </c>
      <c r="U16" s="209">
        <v>140963.20000000001</v>
      </c>
      <c r="V16" s="209"/>
    </row>
    <row r="17" spans="1:22" x14ac:dyDescent="0.25">
      <c r="A17" s="143" t="s">
        <v>314</v>
      </c>
      <c r="B17" s="142">
        <v>2689279.01</v>
      </c>
      <c r="C17" s="142"/>
      <c r="D17" s="142">
        <v>3474589.22</v>
      </c>
      <c r="E17" s="142">
        <v>3378374.75</v>
      </c>
      <c r="F17" s="142">
        <v>2785493.48</v>
      </c>
      <c r="G17" s="142"/>
      <c r="H17" s="143" t="s">
        <v>314</v>
      </c>
      <c r="I17" s="142">
        <v>2785493.48</v>
      </c>
      <c r="J17" s="142"/>
      <c r="K17" s="142">
        <v>4123840.58</v>
      </c>
      <c r="L17" s="142">
        <v>4288177.0999999996</v>
      </c>
      <c r="M17" s="142">
        <v>2621156.96</v>
      </c>
      <c r="N17" s="142"/>
      <c r="P17" s="210" t="s">
        <v>314</v>
      </c>
      <c r="Q17" s="209">
        <v>3549479.87</v>
      </c>
      <c r="R17" s="209"/>
      <c r="S17" s="209">
        <v>5566199.5599999996</v>
      </c>
      <c r="T17" s="209">
        <v>5706231.3700000001</v>
      </c>
      <c r="U17" s="209">
        <v>3409448.06</v>
      </c>
      <c r="V17" s="209"/>
    </row>
    <row r="18" spans="1:22" ht="30" x14ac:dyDescent="0.25">
      <c r="A18" s="143" t="s">
        <v>103</v>
      </c>
      <c r="B18" s="142">
        <v>2689279.01</v>
      </c>
      <c r="C18" s="142"/>
      <c r="D18" s="142">
        <v>3474589.22</v>
      </c>
      <c r="E18" s="142">
        <v>3378374.75</v>
      </c>
      <c r="F18" s="142">
        <v>2785493.48</v>
      </c>
      <c r="G18" s="142"/>
      <c r="H18" s="143" t="s">
        <v>103</v>
      </c>
      <c r="I18" s="142">
        <v>2785493.48</v>
      </c>
      <c r="J18" s="142"/>
      <c r="K18" s="142">
        <v>4123840.58</v>
      </c>
      <c r="L18" s="142">
        <v>4288177.0999999996</v>
      </c>
      <c r="M18" s="142">
        <v>2621156.96</v>
      </c>
      <c r="N18" s="142"/>
      <c r="P18" s="210" t="s">
        <v>103</v>
      </c>
      <c r="Q18" s="209">
        <v>3549479.87</v>
      </c>
      <c r="R18" s="209"/>
      <c r="S18" s="209">
        <v>5566199.5599999996</v>
      </c>
      <c r="T18" s="209">
        <v>5706231.3700000001</v>
      </c>
      <c r="U18" s="209">
        <v>3409448.06</v>
      </c>
      <c r="V18" s="209"/>
    </row>
    <row r="19" spans="1:22" x14ac:dyDescent="0.25">
      <c r="A19" s="141" t="s">
        <v>315</v>
      </c>
      <c r="B19" s="142">
        <v>1308401981.9300001</v>
      </c>
      <c r="C19" s="142"/>
      <c r="D19" s="142">
        <v>334373902.73000002</v>
      </c>
      <c r="E19" s="142">
        <v>431364322.81</v>
      </c>
      <c r="F19" s="142">
        <v>1211411561.8499999</v>
      </c>
      <c r="G19" s="142"/>
      <c r="H19" s="141" t="s">
        <v>315</v>
      </c>
      <c r="I19" s="142">
        <v>1211411561.8499999</v>
      </c>
      <c r="J19" s="142"/>
      <c r="K19" s="142">
        <v>21158115.739999998</v>
      </c>
      <c r="L19" s="142">
        <v>28264.59</v>
      </c>
      <c r="M19" s="142">
        <v>1232541413</v>
      </c>
      <c r="N19" s="142"/>
      <c r="P19" s="207" t="s">
        <v>315</v>
      </c>
      <c r="Q19" s="209">
        <v>1649899968.55</v>
      </c>
      <c r="R19" s="209"/>
      <c r="S19" s="209">
        <v>276883743.75999999</v>
      </c>
      <c r="T19" s="209">
        <v>364923845.19</v>
      </c>
      <c r="U19" s="209">
        <v>1561859867.1199999</v>
      </c>
      <c r="V19" s="209"/>
    </row>
    <row r="20" spans="1:22" ht="30" x14ac:dyDescent="0.25">
      <c r="A20" s="143" t="s">
        <v>316</v>
      </c>
      <c r="B20" s="142">
        <v>1057959839.87</v>
      </c>
      <c r="C20" s="142"/>
      <c r="D20" s="142">
        <v>319098875.87</v>
      </c>
      <c r="E20" s="142">
        <v>404536522.87</v>
      </c>
      <c r="F20" s="142">
        <v>972522192.87</v>
      </c>
      <c r="G20" s="142"/>
      <c r="H20" s="143" t="s">
        <v>316</v>
      </c>
      <c r="I20" s="142">
        <v>972522192.87</v>
      </c>
      <c r="J20" s="142"/>
      <c r="K20" s="142">
        <v>20599075.550000001</v>
      </c>
      <c r="L20" s="142"/>
      <c r="M20" s="142">
        <v>993121268.41999996</v>
      </c>
      <c r="N20" s="142"/>
      <c r="P20" s="210" t="s">
        <v>316</v>
      </c>
      <c r="Q20" s="209">
        <v>1406258103.46</v>
      </c>
      <c r="R20" s="209"/>
      <c r="S20" s="209">
        <v>207320199.69</v>
      </c>
      <c r="T20" s="209">
        <v>359485481.42000002</v>
      </c>
      <c r="U20" s="209">
        <v>1254092821.73</v>
      </c>
      <c r="V20" s="209"/>
    </row>
    <row r="21" spans="1:22" x14ac:dyDescent="0.25">
      <c r="A21" s="143" t="s">
        <v>104</v>
      </c>
      <c r="B21" s="142">
        <v>649543246.25</v>
      </c>
      <c r="C21" s="142"/>
      <c r="D21" s="142">
        <v>114326636.62</v>
      </c>
      <c r="E21" s="142">
        <v>54523187.799999997</v>
      </c>
      <c r="F21" s="142">
        <v>709346695.07000005</v>
      </c>
      <c r="G21" s="142"/>
      <c r="H21" s="143" t="s">
        <v>104</v>
      </c>
      <c r="I21" s="142">
        <v>709346695.07000005</v>
      </c>
      <c r="J21" s="142"/>
      <c r="K21" s="142">
        <v>0</v>
      </c>
      <c r="L21" s="142"/>
      <c r="M21" s="142">
        <v>709346695.07000005</v>
      </c>
      <c r="N21" s="142"/>
      <c r="P21" s="210" t="s">
        <v>104</v>
      </c>
      <c r="Q21" s="209">
        <v>960557427.46000004</v>
      </c>
      <c r="R21" s="209"/>
      <c r="S21" s="209">
        <v>37072081.289999999</v>
      </c>
      <c r="T21" s="209">
        <v>6712184.8200000003</v>
      </c>
      <c r="U21" s="209">
        <v>990917323.92999995</v>
      </c>
      <c r="V21" s="209"/>
    </row>
    <row r="22" spans="1:22" x14ac:dyDescent="0.25">
      <c r="A22" s="143" t="s">
        <v>105</v>
      </c>
      <c r="B22" s="142">
        <v>262367497.80000001</v>
      </c>
      <c r="C22" s="142"/>
      <c r="D22" s="142">
        <v>808000</v>
      </c>
      <c r="E22" s="142"/>
      <c r="F22" s="142">
        <v>263175497.80000001</v>
      </c>
      <c r="G22" s="142"/>
      <c r="H22" s="143" t="s">
        <v>105</v>
      </c>
      <c r="I22" s="142">
        <v>263175497.80000001</v>
      </c>
      <c r="J22" s="142"/>
      <c r="K22" s="142">
        <v>0</v>
      </c>
      <c r="L22" s="142"/>
      <c r="M22" s="142">
        <v>263175497.80000001</v>
      </c>
      <c r="N22" s="142"/>
      <c r="P22" s="210" t="s">
        <v>105</v>
      </c>
      <c r="Q22" s="209">
        <v>263175497.80000001</v>
      </c>
      <c r="R22" s="209"/>
      <c r="S22" s="209">
        <v>0</v>
      </c>
      <c r="T22" s="209"/>
      <c r="U22" s="209">
        <v>263175497.80000001</v>
      </c>
      <c r="V22" s="209"/>
    </row>
    <row r="23" spans="1:22" ht="30" x14ac:dyDescent="0.25">
      <c r="A23" s="143" t="s">
        <v>107</v>
      </c>
      <c r="B23" s="142">
        <v>146049095.81999999</v>
      </c>
      <c r="C23" s="142"/>
      <c r="D23" s="142">
        <v>203964239.25</v>
      </c>
      <c r="E23" s="142">
        <v>350013335.06999999</v>
      </c>
      <c r="F23" s="142">
        <v>0</v>
      </c>
      <c r="G23" s="142"/>
      <c r="H23" s="143" t="s">
        <v>107</v>
      </c>
      <c r="I23" s="142">
        <v>0</v>
      </c>
      <c r="J23" s="142"/>
      <c r="K23" s="142">
        <v>20599075.550000001</v>
      </c>
      <c r="L23" s="142"/>
      <c r="M23" s="142">
        <v>20599075.550000001</v>
      </c>
      <c r="N23" s="142"/>
      <c r="P23" s="210" t="s">
        <v>107</v>
      </c>
      <c r="Q23" s="209">
        <v>182525178.19999999</v>
      </c>
      <c r="R23" s="209"/>
      <c r="S23" s="209">
        <v>170248188.40000001</v>
      </c>
      <c r="T23" s="209">
        <v>352773296.60000002</v>
      </c>
      <c r="U23" s="209">
        <v>0</v>
      </c>
      <c r="V23" s="209"/>
    </row>
    <row r="24" spans="1:22" x14ac:dyDescent="0.25">
      <c r="A24" s="143" t="s">
        <v>317</v>
      </c>
      <c r="B24" s="142">
        <v>233002087.56</v>
      </c>
      <c r="C24" s="142"/>
      <c r="D24" s="142">
        <v>14188840.300000001</v>
      </c>
      <c r="E24" s="142">
        <v>26827799.940000001</v>
      </c>
      <c r="F24" s="142">
        <v>220363127.91999999</v>
      </c>
      <c r="G24" s="142"/>
      <c r="H24" s="143" t="s">
        <v>317</v>
      </c>
      <c r="I24" s="142">
        <v>220363127.91999999</v>
      </c>
      <c r="J24" s="142"/>
      <c r="K24" s="142">
        <v>559040.18999999994</v>
      </c>
      <c r="L24" s="142">
        <v>28264.59</v>
      </c>
      <c r="M24" s="142">
        <v>220893903.52000001</v>
      </c>
      <c r="N24" s="142"/>
      <c r="P24" s="210" t="s">
        <v>317</v>
      </c>
      <c r="Q24" s="209">
        <v>224361411.38999999</v>
      </c>
      <c r="R24" s="209"/>
      <c r="S24" s="209">
        <v>15363544.109999999</v>
      </c>
      <c r="T24" s="209">
        <v>245565</v>
      </c>
      <c r="U24" s="209">
        <v>239479390.5</v>
      </c>
      <c r="V24" s="209"/>
    </row>
    <row r="25" spans="1:22" ht="30" x14ac:dyDescent="0.25">
      <c r="A25" s="143" t="s">
        <v>109</v>
      </c>
      <c r="B25" s="142">
        <v>25975012.93</v>
      </c>
      <c r="C25" s="142"/>
      <c r="D25" s="142">
        <v>4814418.6100000003</v>
      </c>
      <c r="E25" s="142">
        <v>803197.28</v>
      </c>
      <c r="F25" s="142">
        <v>29986234.260000002</v>
      </c>
      <c r="G25" s="142"/>
      <c r="H25" s="143" t="s">
        <v>109</v>
      </c>
      <c r="I25" s="142">
        <v>29986234.260000002</v>
      </c>
      <c r="J25" s="142"/>
      <c r="K25" s="142">
        <v>438659.23</v>
      </c>
      <c r="L25" s="142">
        <v>28264.59</v>
      </c>
      <c r="M25" s="142">
        <v>30396628.899999999</v>
      </c>
      <c r="N25" s="142"/>
      <c r="P25" s="210" t="s">
        <v>109</v>
      </c>
      <c r="Q25" s="209">
        <v>31143782.09</v>
      </c>
      <c r="R25" s="209"/>
      <c r="S25" s="209">
        <v>1684754.12</v>
      </c>
      <c r="T25" s="209">
        <v>224200</v>
      </c>
      <c r="U25" s="209">
        <v>32604336.210000001</v>
      </c>
      <c r="V25" s="209"/>
    </row>
    <row r="26" spans="1:22" ht="30" x14ac:dyDescent="0.25">
      <c r="A26" s="143" t="s">
        <v>110</v>
      </c>
      <c r="B26" s="142">
        <v>2760961.38</v>
      </c>
      <c r="C26" s="142"/>
      <c r="D26" s="142">
        <v>0</v>
      </c>
      <c r="E26" s="142"/>
      <c r="F26" s="142">
        <v>2760961.38</v>
      </c>
      <c r="G26" s="142"/>
      <c r="H26" s="143" t="s">
        <v>110</v>
      </c>
      <c r="I26" s="142">
        <v>2760961.38</v>
      </c>
      <c r="J26" s="142"/>
      <c r="K26" s="142">
        <v>0</v>
      </c>
      <c r="L26" s="142"/>
      <c r="M26" s="142">
        <v>2760961.38</v>
      </c>
      <c r="N26" s="142"/>
      <c r="P26" s="210" t="s">
        <v>110</v>
      </c>
      <c r="Q26" s="209">
        <v>2879414.65</v>
      </c>
      <c r="R26" s="209"/>
      <c r="S26" s="209">
        <v>49618.720000000001</v>
      </c>
      <c r="T26" s="209"/>
      <c r="U26" s="209">
        <v>2929033.37</v>
      </c>
      <c r="V26" s="209"/>
    </row>
    <row r="27" spans="1:22" ht="30" x14ac:dyDescent="0.25">
      <c r="A27" s="143" t="s">
        <v>318</v>
      </c>
      <c r="B27" s="142">
        <v>1510664.34</v>
      </c>
      <c r="C27" s="142"/>
      <c r="D27" s="142">
        <v>0</v>
      </c>
      <c r="E27" s="142"/>
      <c r="F27" s="142">
        <v>1510664.34</v>
      </c>
      <c r="G27" s="142"/>
      <c r="H27" s="143" t="s">
        <v>318</v>
      </c>
      <c r="I27" s="142">
        <v>1510664.34</v>
      </c>
      <c r="J27" s="142"/>
      <c r="K27" s="142">
        <v>0</v>
      </c>
      <c r="L27" s="142"/>
      <c r="M27" s="142">
        <v>1510664.34</v>
      </c>
      <c r="N27" s="142"/>
      <c r="P27" s="210" t="s">
        <v>318</v>
      </c>
      <c r="Q27" s="209">
        <v>1510664.34</v>
      </c>
      <c r="R27" s="209"/>
      <c r="S27" s="209">
        <v>0</v>
      </c>
      <c r="T27" s="209"/>
      <c r="U27" s="209">
        <v>1510664.34</v>
      </c>
      <c r="V27" s="209"/>
    </row>
    <row r="28" spans="1:22" x14ac:dyDescent="0.25">
      <c r="A28" s="143" t="s">
        <v>319</v>
      </c>
      <c r="B28" s="142">
        <v>100055900.70999999</v>
      </c>
      <c r="C28" s="142"/>
      <c r="D28" s="142">
        <v>7798701.2000000002</v>
      </c>
      <c r="E28" s="142">
        <v>25292641.940000001</v>
      </c>
      <c r="F28" s="142">
        <v>82561959.969999999</v>
      </c>
      <c r="G28" s="142"/>
      <c r="H28" s="143" t="s">
        <v>319</v>
      </c>
      <c r="I28" s="142">
        <v>82561659.969999999</v>
      </c>
      <c r="J28" s="142"/>
      <c r="K28" s="142">
        <v>0</v>
      </c>
      <c r="L28" s="142"/>
      <c r="M28" s="142">
        <v>82561959.969999999</v>
      </c>
      <c r="N28" s="142"/>
      <c r="P28" s="210" t="s">
        <v>319</v>
      </c>
      <c r="Q28" s="209">
        <v>83880661.239999995</v>
      </c>
      <c r="R28" s="209"/>
      <c r="S28" s="209">
        <v>694993.5</v>
      </c>
      <c r="T28" s="209"/>
      <c r="U28" s="209">
        <v>84575654.739999995</v>
      </c>
      <c r="V28" s="209"/>
    </row>
    <row r="29" spans="1:22" x14ac:dyDescent="0.25">
      <c r="A29" s="143" t="s">
        <v>115</v>
      </c>
      <c r="B29" s="142">
        <v>33970317.229999997</v>
      </c>
      <c r="C29" s="142"/>
      <c r="D29" s="142">
        <v>1242749.99</v>
      </c>
      <c r="E29" s="142"/>
      <c r="F29" s="142">
        <v>35213067.219999999</v>
      </c>
      <c r="G29" s="142"/>
      <c r="H29" s="143" t="s">
        <v>115</v>
      </c>
      <c r="I29" s="142">
        <v>35213087.219999999</v>
      </c>
      <c r="J29" s="142"/>
      <c r="K29" s="142">
        <v>0</v>
      </c>
      <c r="L29" s="142"/>
      <c r="M29" s="142">
        <v>35213067.219999999</v>
      </c>
      <c r="N29" s="142"/>
      <c r="P29" s="210" t="s">
        <v>115</v>
      </c>
      <c r="Q29" s="209">
        <v>35213067.219999999</v>
      </c>
      <c r="R29" s="209"/>
      <c r="S29" s="209">
        <v>6973282</v>
      </c>
      <c r="T29" s="209"/>
      <c r="U29" s="209">
        <v>42186349.219999999</v>
      </c>
      <c r="V29" s="209"/>
    </row>
    <row r="30" spans="1:22" ht="30" x14ac:dyDescent="0.25">
      <c r="A30" s="143" t="s">
        <v>320</v>
      </c>
      <c r="B30" s="142">
        <v>68729230.969999999</v>
      </c>
      <c r="C30" s="142"/>
      <c r="D30" s="142">
        <v>332970.5</v>
      </c>
      <c r="E30" s="142">
        <v>731960.72</v>
      </c>
      <c r="F30" s="142">
        <v>68330240.75</v>
      </c>
      <c r="G30" s="142"/>
      <c r="H30" s="143" t="s">
        <v>320</v>
      </c>
      <c r="I30" s="142">
        <v>68330240.75</v>
      </c>
      <c r="J30" s="142"/>
      <c r="K30" s="142">
        <v>120380.95</v>
      </c>
      <c r="L30" s="142"/>
      <c r="M30" s="142">
        <v>68450621.709999993</v>
      </c>
      <c r="N30" s="142"/>
      <c r="P30" s="210" t="s">
        <v>320</v>
      </c>
      <c r="Q30" s="209">
        <v>69733821.849999994</v>
      </c>
      <c r="R30" s="209"/>
      <c r="S30" s="209">
        <v>5960895.7699999996</v>
      </c>
      <c r="T30" s="209">
        <v>21365</v>
      </c>
      <c r="U30" s="209">
        <v>75673352.620000005</v>
      </c>
      <c r="V30" s="209"/>
    </row>
    <row r="31" spans="1:22" x14ac:dyDescent="0.25">
      <c r="A31" s="143" t="s">
        <v>321</v>
      </c>
      <c r="B31" s="142">
        <v>17440054.5</v>
      </c>
      <c r="C31" s="142"/>
      <c r="D31" s="142">
        <v>1086186.56</v>
      </c>
      <c r="E31" s="142"/>
      <c r="F31" s="142">
        <v>18526241.059999999</v>
      </c>
      <c r="G31" s="142"/>
      <c r="H31" s="143" t="s">
        <v>321</v>
      </c>
      <c r="I31" s="142">
        <v>18526241.059999999</v>
      </c>
      <c r="J31" s="142"/>
      <c r="K31" s="142">
        <v>0</v>
      </c>
      <c r="L31" s="142"/>
      <c r="M31" s="142">
        <v>18526241.059999999</v>
      </c>
      <c r="N31" s="142"/>
      <c r="P31" s="210" t="s">
        <v>321</v>
      </c>
      <c r="Q31" s="209">
        <v>19280453.699999999</v>
      </c>
      <c r="R31" s="209"/>
      <c r="S31" s="209">
        <v>54199999.960000001</v>
      </c>
      <c r="T31" s="209"/>
      <c r="U31" s="209">
        <v>73480453.659999996</v>
      </c>
      <c r="V31" s="209"/>
    </row>
    <row r="32" spans="1:22" x14ac:dyDescent="0.25">
      <c r="A32" s="143" t="s">
        <v>119</v>
      </c>
      <c r="B32" s="142">
        <v>14445068.18</v>
      </c>
      <c r="C32" s="142"/>
      <c r="D32" s="142">
        <v>1086186.56</v>
      </c>
      <c r="E32" s="142"/>
      <c r="F32" s="142">
        <v>15531254.74</v>
      </c>
      <c r="G32" s="142"/>
      <c r="H32" s="143" t="s">
        <v>119</v>
      </c>
      <c r="I32" s="142">
        <v>15531254.74</v>
      </c>
      <c r="J32" s="142"/>
      <c r="K32" s="142">
        <v>0</v>
      </c>
      <c r="L32" s="142"/>
      <c r="M32" s="142">
        <v>15531254.74</v>
      </c>
      <c r="N32" s="142"/>
      <c r="P32" s="210" t="s">
        <v>119</v>
      </c>
      <c r="Q32" s="209">
        <v>15941334.060000001</v>
      </c>
      <c r="R32" s="209"/>
      <c r="S32" s="209">
        <v>54199999.960000001</v>
      </c>
      <c r="T32" s="209"/>
      <c r="U32" s="209">
        <v>70141334.019999996</v>
      </c>
      <c r="V32" s="209"/>
    </row>
    <row r="33" spans="1:22" x14ac:dyDescent="0.25">
      <c r="A33" s="143" t="s">
        <v>120</v>
      </c>
      <c r="B33" s="142">
        <v>2994986.32</v>
      </c>
      <c r="C33" s="142"/>
      <c r="D33" s="142">
        <v>0</v>
      </c>
      <c r="E33" s="142"/>
      <c r="F33" s="142">
        <v>2994986.32</v>
      </c>
      <c r="G33" s="142"/>
      <c r="H33" s="143" t="s">
        <v>120</v>
      </c>
      <c r="I33" s="142">
        <v>2994986.37</v>
      </c>
      <c r="J33" s="142"/>
      <c r="K33" s="142">
        <v>0</v>
      </c>
      <c r="L33" s="142"/>
      <c r="M33" s="142">
        <v>2994986.32</v>
      </c>
      <c r="N33" s="142"/>
      <c r="P33" s="210" t="s">
        <v>120</v>
      </c>
      <c r="Q33" s="209">
        <v>3339119.64</v>
      </c>
      <c r="R33" s="209"/>
      <c r="S33" s="209">
        <v>0</v>
      </c>
      <c r="T33" s="209"/>
      <c r="U33" s="209">
        <v>3339119.64</v>
      </c>
      <c r="V33" s="209"/>
    </row>
    <row r="34" spans="1:22" ht="45" x14ac:dyDescent="0.25">
      <c r="A34" s="141" t="s">
        <v>322</v>
      </c>
      <c r="B34" s="142"/>
      <c r="C34" s="142">
        <v>175457651.09999999</v>
      </c>
      <c r="D34" s="142">
        <v>74795197.079999998</v>
      </c>
      <c r="E34" s="142">
        <v>634109509.15999997</v>
      </c>
      <c r="F34" s="142"/>
      <c r="G34" s="142">
        <v>134771963.24000001</v>
      </c>
      <c r="H34" s="141" t="s">
        <v>322</v>
      </c>
      <c r="I34" s="142"/>
      <c r="J34" s="142">
        <v>134771963.24000001</v>
      </c>
      <c r="K34" s="142">
        <v>263878710.84999999</v>
      </c>
      <c r="L34" s="142">
        <v>268836156.69999999</v>
      </c>
      <c r="M34" s="142"/>
      <c r="N34" s="142">
        <v>139729409.09</v>
      </c>
      <c r="P34" s="210" t="s">
        <v>361</v>
      </c>
      <c r="Q34" s="209"/>
      <c r="R34" s="209">
        <v>0</v>
      </c>
      <c r="S34" s="209"/>
      <c r="T34" s="209">
        <v>5192798.7699999996</v>
      </c>
      <c r="U34" s="209"/>
      <c r="V34" s="209">
        <v>5192798.7699999996</v>
      </c>
    </row>
    <row r="35" spans="1:22" ht="30" x14ac:dyDescent="0.25">
      <c r="A35" s="141" t="s">
        <v>323</v>
      </c>
      <c r="B35" s="142"/>
      <c r="C35" s="142">
        <v>103251758.40000001</v>
      </c>
      <c r="D35" s="142">
        <v>74795197.079999998</v>
      </c>
      <c r="E35" s="142">
        <v>634109508.04999995</v>
      </c>
      <c r="F35" s="142"/>
      <c r="G35" s="142">
        <v>62566069.439999998</v>
      </c>
      <c r="H35" s="141" t="s">
        <v>323</v>
      </c>
      <c r="I35" s="142"/>
      <c r="J35" s="142">
        <v>66707248.759999998</v>
      </c>
      <c r="K35" s="142">
        <v>263878709.74000001</v>
      </c>
      <c r="L35" s="142" t="s">
        <v>343</v>
      </c>
      <c r="M35" s="142"/>
      <c r="N35" s="142">
        <v>71664695.719999999</v>
      </c>
      <c r="P35" s="210" t="s">
        <v>362</v>
      </c>
      <c r="Q35" s="209"/>
      <c r="R35" s="209">
        <v>0</v>
      </c>
      <c r="S35" s="209"/>
      <c r="T35" s="209">
        <v>4243502.58</v>
      </c>
      <c r="U35" s="209"/>
      <c r="V35" s="209">
        <v>4243502.58</v>
      </c>
    </row>
    <row r="36" spans="1:22" ht="30" x14ac:dyDescent="0.25">
      <c r="A36" s="143" t="s">
        <v>324</v>
      </c>
      <c r="B36" s="142"/>
      <c r="C36" s="142">
        <v>101853606.2</v>
      </c>
      <c r="D36" s="142">
        <v>73663433.829999998</v>
      </c>
      <c r="E36" s="142">
        <v>633913510.05999994</v>
      </c>
      <c r="F36" s="142"/>
      <c r="G36" s="142">
        <v>62103682.450000003</v>
      </c>
      <c r="H36" s="143" t="s">
        <v>324</v>
      </c>
      <c r="I36" s="142"/>
      <c r="J36" s="142">
        <v>62103682.450000003</v>
      </c>
      <c r="K36" s="142">
        <v>262728944.74000001</v>
      </c>
      <c r="L36" s="142">
        <v>268426550.58000001</v>
      </c>
      <c r="M36" s="142"/>
      <c r="N36" s="142">
        <v>67801288.290000007</v>
      </c>
      <c r="P36" s="210" t="s">
        <v>363</v>
      </c>
      <c r="Q36" s="209"/>
      <c r="R36" s="209">
        <v>0</v>
      </c>
      <c r="S36" s="209"/>
      <c r="T36" s="209">
        <v>949296.19</v>
      </c>
      <c r="U36" s="209"/>
      <c r="V36" s="209">
        <v>949296.19</v>
      </c>
    </row>
    <row r="37" spans="1:22" x14ac:dyDescent="0.25">
      <c r="A37" s="143" t="s">
        <v>121</v>
      </c>
      <c r="B37" s="142"/>
      <c r="C37" s="142">
        <v>40414324</v>
      </c>
      <c r="D37" s="142">
        <v>159375249</v>
      </c>
      <c r="E37" s="142">
        <v>127660505.54000001</v>
      </c>
      <c r="F37" s="142"/>
      <c r="G37" s="142">
        <v>8699579.9399999995</v>
      </c>
      <c r="H37" s="143" t="s">
        <v>121</v>
      </c>
      <c r="I37" s="142"/>
      <c r="J37" s="142">
        <v>8699579.9399999995</v>
      </c>
      <c r="K37" s="142">
        <v>72981930.400000006</v>
      </c>
      <c r="L37" s="142" t="s">
        <v>344</v>
      </c>
      <c r="M37" s="142"/>
      <c r="N37" s="142">
        <v>18342394.379999999</v>
      </c>
      <c r="P37" s="207" t="s">
        <v>322</v>
      </c>
      <c r="Q37" s="209"/>
      <c r="R37" s="209">
        <v>163087162.97</v>
      </c>
      <c r="S37" s="209">
        <v>634063951.32000005</v>
      </c>
      <c r="T37" s="209">
        <v>664324632.46000004</v>
      </c>
      <c r="U37" s="209"/>
      <c r="V37" s="209">
        <v>193347844.11000001</v>
      </c>
    </row>
    <row r="38" spans="1:22" x14ac:dyDescent="0.25">
      <c r="A38" s="143" t="s">
        <v>122</v>
      </c>
      <c r="B38" s="142"/>
      <c r="C38" s="142">
        <v>14554554.23</v>
      </c>
      <c r="D38" s="142">
        <v>164731187.36000001</v>
      </c>
      <c r="E38" s="142">
        <v>161185995.37</v>
      </c>
      <c r="F38" s="142"/>
      <c r="G38" s="142">
        <v>11009362.24</v>
      </c>
      <c r="H38" s="143" t="s">
        <v>122</v>
      </c>
      <c r="I38" s="142"/>
      <c r="J38" s="142">
        <v>11009362.24</v>
      </c>
      <c r="K38" s="142">
        <v>78406227.439999998</v>
      </c>
      <c r="L38" s="142">
        <v>79863144.109999999</v>
      </c>
      <c r="M38" s="142"/>
      <c r="N38" s="142">
        <v>12466278.91</v>
      </c>
      <c r="P38" s="207" t="s">
        <v>323</v>
      </c>
      <c r="Q38" s="209"/>
      <c r="R38" s="209">
        <v>95022449.599999994</v>
      </c>
      <c r="S38" s="209">
        <v>634053951.02999997</v>
      </c>
      <c r="T38" s="209">
        <v>664324632.46000004</v>
      </c>
      <c r="U38" s="209"/>
      <c r="V38" s="209">
        <v>125293131.03</v>
      </c>
    </row>
    <row r="39" spans="1:22" ht="30" x14ac:dyDescent="0.25">
      <c r="A39" s="143" t="s">
        <v>125</v>
      </c>
      <c r="B39" s="142"/>
      <c r="C39" s="142">
        <v>240695</v>
      </c>
      <c r="D39" s="142">
        <v>191874706</v>
      </c>
      <c r="E39" s="142">
        <v>204165812.24000001</v>
      </c>
      <c r="F39" s="142"/>
      <c r="G39" s="142">
        <v>12531801.6</v>
      </c>
      <c r="H39" s="143" t="s">
        <v>125</v>
      </c>
      <c r="I39" s="142"/>
      <c r="J39" s="142">
        <v>12531801.6</v>
      </c>
      <c r="K39" s="142">
        <v>17470105.68</v>
      </c>
      <c r="L39" s="142">
        <v>20551050.989999998</v>
      </c>
      <c r="M39" s="142"/>
      <c r="N39" s="142">
        <v>15612746.91</v>
      </c>
      <c r="P39" s="210" t="s">
        <v>324</v>
      </c>
      <c r="Q39" s="209"/>
      <c r="R39" s="209">
        <v>93723386.769999996</v>
      </c>
      <c r="S39" s="209">
        <v>632699931.70000005</v>
      </c>
      <c r="T39" s="209">
        <v>664091831.25999999</v>
      </c>
      <c r="U39" s="209"/>
      <c r="V39" s="209">
        <v>125115286.33</v>
      </c>
    </row>
    <row r="40" spans="1:22" ht="30" x14ac:dyDescent="0.25">
      <c r="A40" s="143" t="s">
        <v>126</v>
      </c>
      <c r="B40" s="142"/>
      <c r="C40" s="142" t="s">
        <v>334</v>
      </c>
      <c r="D40" s="142">
        <v>46804399.18</v>
      </c>
      <c r="E40" s="142">
        <v>42407132.909999996</v>
      </c>
      <c r="F40" s="142"/>
      <c r="G40" s="142">
        <v>9345385</v>
      </c>
      <c r="H40" s="143" t="s">
        <v>126</v>
      </c>
      <c r="I40" s="142"/>
      <c r="J40" s="142">
        <v>9345385</v>
      </c>
      <c r="K40" s="142">
        <v>29485104.579999998</v>
      </c>
      <c r="L40" s="142">
        <v>29526089</v>
      </c>
      <c r="M40" s="142"/>
      <c r="N40" s="142">
        <v>9386369.4199999999</v>
      </c>
      <c r="P40" s="210" t="s">
        <v>121</v>
      </c>
      <c r="Q40" s="209"/>
      <c r="R40" s="209">
        <v>41045514.259999998</v>
      </c>
      <c r="S40" s="209">
        <v>166519630.25</v>
      </c>
      <c r="T40" s="209">
        <v>135166192.94999999</v>
      </c>
      <c r="U40" s="209"/>
      <c r="V40" s="209">
        <v>9642076.9600000009</v>
      </c>
    </row>
    <row r="41" spans="1:22" ht="30" x14ac:dyDescent="0.25">
      <c r="A41" s="143" t="s">
        <v>127</v>
      </c>
      <c r="B41" s="142"/>
      <c r="C41" s="142">
        <v>184164.27</v>
      </c>
      <c r="D41" s="142">
        <v>12859.9</v>
      </c>
      <c r="E41" s="142">
        <v>0</v>
      </c>
      <c r="F41" s="142"/>
      <c r="G41" s="142" t="s">
        <v>335</v>
      </c>
      <c r="H41" s="143" t="s">
        <v>127</v>
      </c>
      <c r="I41" s="142"/>
      <c r="J41" s="142">
        <v>171304.37</v>
      </c>
      <c r="K41" s="142">
        <v>1995.4</v>
      </c>
      <c r="L41" s="142">
        <v>0</v>
      </c>
      <c r="M41" s="142"/>
      <c r="N41" s="142">
        <v>169308.97</v>
      </c>
      <c r="P41" s="210" t="s">
        <v>122</v>
      </c>
      <c r="Q41" s="209"/>
      <c r="R41" s="209">
        <v>18273021.18</v>
      </c>
      <c r="S41" s="209">
        <v>256008704.05000001</v>
      </c>
      <c r="T41" s="209">
        <v>266990455.53999999</v>
      </c>
      <c r="U41" s="209"/>
      <c r="V41" s="209">
        <v>29254772.670000002</v>
      </c>
    </row>
    <row r="42" spans="1:22" ht="30" x14ac:dyDescent="0.25">
      <c r="A42" s="143" t="s">
        <v>128</v>
      </c>
      <c r="B42" s="142"/>
      <c r="C42" s="142">
        <v>32717216.800000001</v>
      </c>
      <c r="D42" s="142">
        <v>110865031.5</v>
      </c>
      <c r="E42" s="142">
        <v>98494064</v>
      </c>
      <c r="F42" s="142"/>
      <c r="G42" s="142">
        <v>20346249.300000001</v>
      </c>
      <c r="H42" s="143" t="s">
        <v>128</v>
      </c>
      <c r="I42" s="142"/>
      <c r="J42" s="142">
        <v>20346249.300000001</v>
      </c>
      <c r="K42" s="142">
        <v>64383581.240000002</v>
      </c>
      <c r="L42" s="142">
        <v>55861521.640000001</v>
      </c>
      <c r="M42" s="142"/>
      <c r="N42" s="142">
        <v>11824189.699999999</v>
      </c>
      <c r="P42" s="210" t="s">
        <v>125</v>
      </c>
      <c r="Q42" s="209"/>
      <c r="R42" s="209">
        <v>13582738.52</v>
      </c>
      <c r="S42" s="209">
        <v>118151700.02</v>
      </c>
      <c r="T42" s="209">
        <v>165811124.02000001</v>
      </c>
      <c r="U42" s="209"/>
      <c r="V42" s="209">
        <v>61242162.520000003</v>
      </c>
    </row>
    <row r="43" spans="1:22" ht="30" x14ac:dyDescent="0.25">
      <c r="A43" s="143" t="s">
        <v>325</v>
      </c>
      <c r="B43" s="142"/>
      <c r="C43" s="142">
        <v>423351.3</v>
      </c>
      <c r="D43" s="142">
        <v>156962.29999999999</v>
      </c>
      <c r="E43" s="142">
        <v>195997.99</v>
      </c>
      <c r="F43" s="142"/>
      <c r="G43" s="142">
        <v>462386.99</v>
      </c>
      <c r="H43" s="143" t="s">
        <v>325</v>
      </c>
      <c r="I43" s="142"/>
      <c r="J43" s="142">
        <v>462386.99</v>
      </c>
      <c r="K43" s="142">
        <v>150413.4</v>
      </c>
      <c r="L43" s="142">
        <v>409605.12</v>
      </c>
      <c r="M43" s="142"/>
      <c r="N43" s="142">
        <v>721579.71</v>
      </c>
      <c r="P43" s="210" t="s">
        <v>126</v>
      </c>
      <c r="Q43" s="209"/>
      <c r="R43" s="209">
        <v>11105788.310000001</v>
      </c>
      <c r="S43" s="209">
        <v>49057729.479999997</v>
      </c>
      <c r="T43" s="209">
        <v>44929977.75</v>
      </c>
      <c r="U43" s="209"/>
      <c r="V43" s="209">
        <v>6978036.5800000001</v>
      </c>
    </row>
    <row r="44" spans="1:22" ht="30" x14ac:dyDescent="0.25">
      <c r="A44" s="143" t="s">
        <v>132</v>
      </c>
      <c r="B44" s="142"/>
      <c r="C44" s="142">
        <v>423351.3</v>
      </c>
      <c r="D44" s="142">
        <v>156962.29999999999</v>
      </c>
      <c r="E44" s="142">
        <v>195997.99</v>
      </c>
      <c r="F44" s="142"/>
      <c r="G44" s="142">
        <v>462386.99</v>
      </c>
      <c r="H44" s="143" t="s">
        <v>132</v>
      </c>
      <c r="I44" s="142"/>
      <c r="J44" s="142">
        <v>462386.99</v>
      </c>
      <c r="K44" s="142">
        <v>150413.4</v>
      </c>
      <c r="L44" s="142">
        <v>409605.12</v>
      </c>
      <c r="M44" s="142"/>
      <c r="N44" s="142">
        <v>721579.71</v>
      </c>
      <c r="P44" s="210" t="s">
        <v>127</v>
      </c>
      <c r="Q44" s="209"/>
      <c r="R44" s="208">
        <v>2896.2</v>
      </c>
      <c r="S44" s="209">
        <v>106719.39</v>
      </c>
      <c r="T44" s="209">
        <v>110749.81</v>
      </c>
      <c r="U44" s="209"/>
      <c r="V44" s="209">
        <v>6926.62</v>
      </c>
    </row>
    <row r="45" spans="1:22" ht="30" x14ac:dyDescent="0.25">
      <c r="A45" s="143" t="s">
        <v>326</v>
      </c>
      <c r="B45" s="142"/>
      <c r="C45" s="142">
        <v>974800.95</v>
      </c>
      <c r="D45" s="142">
        <v>974800.95</v>
      </c>
      <c r="E45" s="142">
        <v>0</v>
      </c>
      <c r="F45" s="142"/>
      <c r="G45" s="142">
        <v>0</v>
      </c>
      <c r="H45" s="143" t="s">
        <v>326</v>
      </c>
      <c r="I45" s="142"/>
      <c r="J45" s="142">
        <v>4141179.32</v>
      </c>
      <c r="K45" s="142">
        <v>999351.6</v>
      </c>
      <c r="L45" s="142">
        <v>0</v>
      </c>
      <c r="M45" s="142"/>
      <c r="N45" s="142">
        <v>3141827.72</v>
      </c>
      <c r="P45" s="210" t="s">
        <v>128</v>
      </c>
      <c r="Q45" s="209"/>
      <c r="R45" s="208">
        <v>9713428.3000000007</v>
      </c>
      <c r="S45" s="209">
        <v>42855448.509999998</v>
      </c>
      <c r="T45" s="209">
        <v>51133331.189999998</v>
      </c>
      <c r="U45" s="209"/>
      <c r="V45" s="209">
        <v>17991310.98</v>
      </c>
    </row>
    <row r="46" spans="1:22" x14ac:dyDescent="0.25">
      <c r="A46" s="143" t="s">
        <v>327</v>
      </c>
      <c r="B46" s="142"/>
      <c r="C46" s="142">
        <v>974800.95</v>
      </c>
      <c r="D46" s="142">
        <v>974800.95</v>
      </c>
      <c r="E46" s="142">
        <v>0</v>
      </c>
      <c r="F46" s="142"/>
      <c r="G46" s="142">
        <v>0</v>
      </c>
      <c r="H46" s="143" t="s">
        <v>327</v>
      </c>
      <c r="I46" s="142"/>
      <c r="J46" s="142">
        <v>4141179.32</v>
      </c>
      <c r="K46" s="142">
        <v>999351.6</v>
      </c>
      <c r="L46" s="142">
        <v>0</v>
      </c>
      <c r="M46" s="142"/>
      <c r="N46" s="142">
        <v>3141827.72</v>
      </c>
      <c r="P46" s="210" t="s">
        <v>325</v>
      </c>
      <c r="Q46" s="209"/>
      <c r="R46" s="208">
        <v>232215.56</v>
      </c>
      <c r="S46" s="209">
        <v>277171.77</v>
      </c>
      <c r="T46" s="209">
        <v>222800.91</v>
      </c>
      <c r="U46" s="209"/>
      <c r="V46" s="209">
        <v>177844.7</v>
      </c>
    </row>
    <row r="47" spans="1:22" ht="30" x14ac:dyDescent="0.25">
      <c r="A47" s="141" t="s">
        <v>238</v>
      </c>
      <c r="B47" s="142"/>
      <c r="C47" s="142">
        <v>72205892.689999998</v>
      </c>
      <c r="D47" s="142"/>
      <c r="E47" s="142">
        <v>1.1100000000000001</v>
      </c>
      <c r="F47" s="142"/>
      <c r="G47" s="142">
        <v>72205893.799999997</v>
      </c>
      <c r="H47" s="141" t="s">
        <v>238</v>
      </c>
      <c r="I47" s="142"/>
      <c r="J47" s="142">
        <v>68064714.480000004</v>
      </c>
      <c r="K47" s="142">
        <v>1.1100000000000001</v>
      </c>
      <c r="L47" s="142">
        <v>0</v>
      </c>
      <c r="M47" s="142"/>
      <c r="N47" s="142">
        <v>68064713.370000005</v>
      </c>
      <c r="P47" s="210" t="s">
        <v>132</v>
      </c>
      <c r="Q47" s="209"/>
      <c r="R47" s="208">
        <v>232215.56</v>
      </c>
      <c r="S47" s="209">
        <v>277171.77</v>
      </c>
      <c r="T47" s="209">
        <v>222800.91</v>
      </c>
      <c r="U47" s="209"/>
      <c r="V47" s="209">
        <v>177844.7</v>
      </c>
    </row>
    <row r="48" spans="1:22" ht="30" x14ac:dyDescent="0.25">
      <c r="A48" s="144" t="s">
        <v>239</v>
      </c>
      <c r="B48" s="145"/>
      <c r="C48" s="142">
        <v>72205892.689999998</v>
      </c>
      <c r="D48" s="145"/>
      <c r="E48" s="142">
        <v>1.1100000000000001</v>
      </c>
      <c r="F48" s="142"/>
      <c r="G48" s="142">
        <v>72205893.799999997</v>
      </c>
      <c r="H48" s="144" t="s">
        <v>239</v>
      </c>
      <c r="I48" s="145"/>
      <c r="J48" s="142">
        <v>68064714.480000004</v>
      </c>
      <c r="K48" s="145">
        <v>1.1100000000000001</v>
      </c>
      <c r="L48" s="142">
        <v>0</v>
      </c>
      <c r="M48" s="142"/>
      <c r="N48" s="142">
        <v>68064713.370000005</v>
      </c>
      <c r="P48" s="212" t="s">
        <v>326</v>
      </c>
      <c r="Q48" s="211"/>
      <c r="R48" s="211">
        <v>1066847.27</v>
      </c>
      <c r="S48" s="211">
        <v>1076847.56</v>
      </c>
      <c r="T48" s="211">
        <v>10000.290000000001</v>
      </c>
      <c r="U48" s="211"/>
      <c r="V48" s="211">
        <v>0</v>
      </c>
    </row>
    <row r="49" spans="1:22" ht="30" x14ac:dyDescent="0.25">
      <c r="A49" s="144" t="s">
        <v>217</v>
      </c>
      <c r="B49" s="145"/>
      <c r="C49" s="142">
        <v>72205892.689999998</v>
      </c>
      <c r="D49" s="145"/>
      <c r="E49" s="142">
        <v>1.1100000000000001</v>
      </c>
      <c r="F49" s="142"/>
      <c r="G49" s="142">
        <v>72205893.799999997</v>
      </c>
      <c r="H49" s="144" t="s">
        <v>217</v>
      </c>
      <c r="I49" s="145"/>
      <c r="J49" s="142">
        <v>68064714.480000004</v>
      </c>
      <c r="K49" s="145">
        <v>1.1100000000000001</v>
      </c>
      <c r="L49" s="142">
        <v>0</v>
      </c>
      <c r="M49" s="142"/>
      <c r="N49" s="142">
        <v>68064713.370000005</v>
      </c>
      <c r="P49" s="213" t="s">
        <v>327</v>
      </c>
      <c r="Q49" s="209"/>
      <c r="R49" s="209">
        <v>1066847.27</v>
      </c>
      <c r="S49" s="209">
        <v>1076847.56</v>
      </c>
      <c r="T49" s="209">
        <v>10000.290000000001</v>
      </c>
      <c r="U49" s="209"/>
      <c r="V49" s="209">
        <v>0</v>
      </c>
    </row>
    <row r="50" spans="1:22" x14ac:dyDescent="0.25">
      <c r="A50" s="139" t="s">
        <v>240</v>
      </c>
      <c r="B50" s="140"/>
      <c r="C50" s="140">
        <v>1102179160.99</v>
      </c>
      <c r="D50" s="140">
        <v>81094199.569999993</v>
      </c>
      <c r="E50" s="140">
        <v>119872557.02</v>
      </c>
      <c r="F50" s="140"/>
      <c r="G50" s="140">
        <v>1140957518.4400001</v>
      </c>
      <c r="H50" s="139" t="s">
        <v>240</v>
      </c>
      <c r="I50" s="140"/>
      <c r="J50" s="140">
        <v>1257937098.74</v>
      </c>
      <c r="K50" s="140">
        <v>117915831.91</v>
      </c>
      <c r="L50" s="140">
        <v>116999493.87</v>
      </c>
      <c r="M50" s="140"/>
      <c r="N50" s="140">
        <v>1257020760.7</v>
      </c>
      <c r="P50" s="214" t="s">
        <v>238</v>
      </c>
      <c r="Q50" s="209"/>
      <c r="R50" s="209">
        <v>68064713.370000005</v>
      </c>
      <c r="S50" s="209">
        <v>10000.290000000001</v>
      </c>
      <c r="T50" s="209">
        <v>0</v>
      </c>
      <c r="U50" s="209"/>
      <c r="V50" s="209">
        <v>68054713.079999998</v>
      </c>
    </row>
    <row r="51" spans="1:22" x14ac:dyDescent="0.25">
      <c r="A51" s="139" t="s">
        <v>241</v>
      </c>
      <c r="B51" s="140"/>
      <c r="C51" s="140">
        <v>317930640.81</v>
      </c>
      <c r="D51" s="140">
        <v>54523187.799999997</v>
      </c>
      <c r="E51" s="140">
        <v>114326636.62</v>
      </c>
      <c r="F51" s="140"/>
      <c r="G51" s="140">
        <v>377734089.63</v>
      </c>
      <c r="H51" s="139" t="s">
        <v>241</v>
      </c>
      <c r="I51" s="140"/>
      <c r="J51" s="140">
        <v>377734089.63</v>
      </c>
      <c r="K51" s="140"/>
      <c r="L51" s="140">
        <v>0</v>
      </c>
      <c r="M51" s="140"/>
      <c r="N51" s="140">
        <v>377734089.63</v>
      </c>
      <c r="P51" s="215" t="s">
        <v>239</v>
      </c>
      <c r="Q51" s="208"/>
      <c r="R51" s="209">
        <v>68064713.370000005</v>
      </c>
      <c r="S51" s="208">
        <v>10000.290000000001</v>
      </c>
      <c r="T51" s="209">
        <v>0</v>
      </c>
      <c r="U51" s="209"/>
      <c r="V51" s="209">
        <v>68054713.079999998</v>
      </c>
    </row>
    <row r="52" spans="1:22" ht="30" x14ac:dyDescent="0.25">
      <c r="A52" s="139" t="s">
        <v>136</v>
      </c>
      <c r="B52" s="140"/>
      <c r="C52" s="140">
        <v>302871073.01999998</v>
      </c>
      <c r="D52" s="140">
        <v>54523187.799999997</v>
      </c>
      <c r="E52" s="140">
        <v>102489478.8</v>
      </c>
      <c r="F52" s="140"/>
      <c r="G52" s="140">
        <v>350837364.01999998</v>
      </c>
      <c r="H52" s="139" t="s">
        <v>136</v>
      </c>
      <c r="I52" s="140"/>
      <c r="J52" s="140">
        <v>350837364.01999998</v>
      </c>
      <c r="K52" s="140"/>
      <c r="L52" s="140">
        <v>0</v>
      </c>
      <c r="M52" s="140"/>
      <c r="N52" s="140">
        <v>350837364.01999998</v>
      </c>
      <c r="P52" s="215" t="s">
        <v>217</v>
      </c>
      <c r="Q52" s="208"/>
      <c r="R52" s="209">
        <v>68064713.370000005</v>
      </c>
      <c r="S52" s="208">
        <v>10000.290000000001</v>
      </c>
      <c r="T52" s="209">
        <v>0</v>
      </c>
      <c r="U52" s="209"/>
      <c r="V52" s="209">
        <v>68054713.079999998</v>
      </c>
    </row>
    <row r="53" spans="1:22" x14ac:dyDescent="0.25">
      <c r="A53" s="139" t="s">
        <v>242</v>
      </c>
      <c r="B53" s="140"/>
      <c r="C53" s="140">
        <v>15059567.789999999</v>
      </c>
      <c r="D53" s="140"/>
      <c r="E53" s="140">
        <v>11837157.82</v>
      </c>
      <c r="F53" s="140"/>
      <c r="G53" s="140">
        <v>26896725.609999999</v>
      </c>
      <c r="H53" s="139" t="s">
        <v>242</v>
      </c>
      <c r="I53" s="140"/>
      <c r="J53" s="140">
        <v>26896725.609999999</v>
      </c>
      <c r="K53" s="140"/>
      <c r="L53" s="140">
        <v>0</v>
      </c>
      <c r="M53" s="140"/>
      <c r="N53" s="140">
        <v>26896725.609999999</v>
      </c>
      <c r="P53" s="215" t="s">
        <v>240</v>
      </c>
      <c r="Q53" s="208"/>
      <c r="R53" s="208">
        <v>1507843428.6099999</v>
      </c>
      <c r="S53" s="208">
        <v>6965552.8399999999</v>
      </c>
      <c r="T53" s="208">
        <v>37126617.880000003</v>
      </c>
      <c r="U53" s="208"/>
      <c r="V53" s="208">
        <v>1538004493.6500001</v>
      </c>
    </row>
    <row r="54" spans="1:22" ht="30" x14ac:dyDescent="0.25">
      <c r="A54" s="139" t="s">
        <v>243</v>
      </c>
      <c r="B54" s="140"/>
      <c r="C54" s="140">
        <v>784248520.17999995</v>
      </c>
      <c r="D54" s="140">
        <v>26571011.77</v>
      </c>
      <c r="E54" s="140">
        <v>5545920.4000000004</v>
      </c>
      <c r="F54" s="140"/>
      <c r="G54" s="140">
        <v>763223428.80999994</v>
      </c>
      <c r="H54" s="139" t="s">
        <v>243</v>
      </c>
      <c r="I54" s="140"/>
      <c r="J54" s="140">
        <v>880203009.11000001</v>
      </c>
      <c r="K54" s="140">
        <v>117915831.91</v>
      </c>
      <c r="L54" s="140">
        <v>116999493.87</v>
      </c>
      <c r="M54" s="140"/>
      <c r="N54" s="140">
        <v>879286671.07000005</v>
      </c>
      <c r="P54" s="215" t="s">
        <v>241</v>
      </c>
      <c r="Q54" s="208"/>
      <c r="R54" s="208">
        <v>628944822.01999998</v>
      </c>
      <c r="S54" s="208">
        <v>6712184.8200000003</v>
      </c>
      <c r="T54" s="208">
        <v>37072081.289999999</v>
      </c>
      <c r="U54" s="208"/>
      <c r="V54" s="208">
        <v>659304718.49000001</v>
      </c>
    </row>
    <row r="55" spans="1:22" x14ac:dyDescent="0.25">
      <c r="A55" s="139"/>
      <c r="B55" s="140"/>
      <c r="C55" s="140"/>
      <c r="D55" s="140"/>
      <c r="E55" s="140"/>
      <c r="F55" s="140"/>
      <c r="G55" s="140"/>
      <c r="H55" s="139" t="s">
        <v>345</v>
      </c>
      <c r="I55" s="140"/>
      <c r="J55" s="140">
        <v>116979580.3</v>
      </c>
      <c r="K55" s="140">
        <v>116979580.3</v>
      </c>
      <c r="L55" s="140">
        <v>0</v>
      </c>
      <c r="M55" s="140"/>
      <c r="N55" s="140">
        <v>0</v>
      </c>
      <c r="P55" s="215" t="s">
        <v>136</v>
      </c>
      <c r="Q55" s="208"/>
      <c r="R55" s="208">
        <v>602048096.40999997</v>
      </c>
      <c r="S55" s="208"/>
      <c r="T55" s="208">
        <v>0</v>
      </c>
      <c r="U55" s="208"/>
      <c r="V55" s="208">
        <v>602048096.40999997</v>
      </c>
    </row>
    <row r="56" spans="1:22" ht="30" x14ac:dyDescent="0.25">
      <c r="A56" s="139" t="s">
        <v>138</v>
      </c>
      <c r="B56" s="140"/>
      <c r="C56" s="140">
        <v>784612800.17999995</v>
      </c>
      <c r="D56" s="140">
        <v>117974.58</v>
      </c>
      <c r="E56" s="140">
        <v>4963783.37</v>
      </c>
      <c r="F56" s="140"/>
      <c r="G56" s="140">
        <v>789458608.97000003</v>
      </c>
      <c r="H56" s="139" t="s">
        <v>138</v>
      </c>
      <c r="I56" s="140"/>
      <c r="J56" s="140">
        <v>789458608.97000003</v>
      </c>
      <c r="K56" s="140">
        <v>936251.61</v>
      </c>
      <c r="L56" s="140">
        <v>90764313.709999993</v>
      </c>
      <c r="M56" s="140"/>
      <c r="N56" s="140">
        <v>879286671.07000005</v>
      </c>
      <c r="P56" s="215" t="s">
        <v>242</v>
      </c>
      <c r="Q56" s="208"/>
      <c r="R56" s="208">
        <v>26896725.609999999</v>
      </c>
      <c r="S56" s="208">
        <v>6712184.8200000003</v>
      </c>
      <c r="T56" s="208">
        <v>37072081.289999999</v>
      </c>
      <c r="U56" s="208"/>
      <c r="V56" s="208">
        <v>57256622.079999998</v>
      </c>
    </row>
    <row r="57" spans="1:22" ht="30" x14ac:dyDescent="0.25">
      <c r="A57" s="139" t="s">
        <v>244</v>
      </c>
      <c r="B57" s="140"/>
      <c r="C57" s="140">
        <v>-364280</v>
      </c>
      <c r="D57" s="140">
        <v>26453037.190000001</v>
      </c>
      <c r="E57" s="140">
        <v>582137.03</v>
      </c>
      <c r="F57" s="140"/>
      <c r="G57" s="140">
        <v>-26235180.16</v>
      </c>
      <c r="H57" s="139" t="s">
        <v>244</v>
      </c>
      <c r="I57" s="140"/>
      <c r="J57" s="140">
        <v>-26235180.16</v>
      </c>
      <c r="K57" s="140"/>
      <c r="L57" s="140">
        <v>26235180.16</v>
      </c>
      <c r="M57" s="140"/>
      <c r="N57" s="140">
        <v>0</v>
      </c>
      <c r="P57" s="215" t="s">
        <v>243</v>
      </c>
      <c r="Q57" s="208"/>
      <c r="R57" s="208">
        <v>878898606.59000003</v>
      </c>
      <c r="S57" s="208">
        <v>253368.02</v>
      </c>
      <c r="T57" s="208">
        <v>54536.59</v>
      </c>
      <c r="U57" s="208"/>
      <c r="V57" s="208">
        <v>878699775.15999997</v>
      </c>
    </row>
    <row r="58" spans="1:22" ht="30" x14ac:dyDescent="0.25">
      <c r="A58" s="139" t="s">
        <v>140</v>
      </c>
      <c r="B58" s="140"/>
      <c r="C58" s="140">
        <v>-364280</v>
      </c>
      <c r="D58" s="140">
        <v>26453037.190000001</v>
      </c>
      <c r="E58" s="140">
        <v>582137.03</v>
      </c>
      <c r="F58" s="140"/>
      <c r="G58" s="140">
        <v>-26235180.16</v>
      </c>
      <c r="H58" s="139" t="s">
        <v>140</v>
      </c>
      <c r="I58" s="140"/>
      <c r="J58" s="140">
        <v>-26235180.16</v>
      </c>
      <c r="K58" s="140"/>
      <c r="L58" s="140">
        <v>26235180.16</v>
      </c>
      <c r="M58" s="140"/>
      <c r="N58" s="140">
        <v>0</v>
      </c>
      <c r="P58" s="216" t="s">
        <v>345</v>
      </c>
      <c r="Q58" s="208"/>
      <c r="R58" s="208">
        <v>878898606.59000003</v>
      </c>
      <c r="S58" s="208">
        <v>253368.02</v>
      </c>
      <c r="T58" s="208">
        <v>54536.59</v>
      </c>
      <c r="U58" s="208"/>
      <c r="V58" s="208">
        <v>878699775.15999997</v>
      </c>
    </row>
    <row r="59" spans="1:22" x14ac:dyDescent="0.25">
      <c r="A59" s="130" t="s">
        <v>245</v>
      </c>
      <c r="B59" s="131"/>
      <c r="C59" s="131">
        <v>1100708668.4400001</v>
      </c>
      <c r="D59" s="131"/>
      <c r="E59" s="131">
        <v>432878220.94</v>
      </c>
      <c r="F59" s="131"/>
      <c r="G59" s="131">
        <v>1533586889.3800001</v>
      </c>
      <c r="H59" s="130" t="s">
        <v>245</v>
      </c>
      <c r="I59" s="131"/>
      <c r="J59" s="131">
        <v>0</v>
      </c>
      <c r="K59" s="131"/>
      <c r="L59" s="131">
        <v>402495184.48000002</v>
      </c>
      <c r="M59" s="131"/>
      <c r="N59" s="131">
        <v>402495184.48000002</v>
      </c>
      <c r="P59" s="215" t="s">
        <v>138</v>
      </c>
      <c r="Q59" s="208"/>
      <c r="R59" s="208">
        <v>878898606.59000003</v>
      </c>
      <c r="S59" s="208">
        <v>253368.02</v>
      </c>
      <c r="T59" s="208">
        <v>54536.59</v>
      </c>
      <c r="U59" s="208"/>
      <c r="V59" s="208">
        <v>878699775.15999997</v>
      </c>
    </row>
    <row r="60" spans="1:22" x14ac:dyDescent="0.25">
      <c r="A60" s="130" t="s">
        <v>246</v>
      </c>
      <c r="B60" s="131"/>
      <c r="C60" s="131">
        <v>370547134.17000002</v>
      </c>
      <c r="D60" s="131"/>
      <c r="E60" s="131">
        <v>91100071.260000005</v>
      </c>
      <c r="F60" s="131"/>
      <c r="G60" s="131">
        <v>461647205.43000001</v>
      </c>
      <c r="H60" s="130" t="s">
        <v>246</v>
      </c>
      <c r="I60" s="131"/>
      <c r="J60" s="131">
        <v>0</v>
      </c>
      <c r="K60" s="131"/>
      <c r="L60" s="131">
        <v>165936536.06999999</v>
      </c>
      <c r="M60" s="131"/>
      <c r="N60" s="131">
        <v>165936536.06999999</v>
      </c>
      <c r="P60" s="215" t="s">
        <v>244</v>
      </c>
      <c r="Q60" s="208"/>
      <c r="R60" s="208"/>
      <c r="S60" s="208"/>
      <c r="T60" s="208"/>
      <c r="U60" s="208"/>
      <c r="V60" s="208"/>
    </row>
    <row r="61" spans="1:22" x14ac:dyDescent="0.25">
      <c r="A61" s="130" t="s">
        <v>247</v>
      </c>
      <c r="B61" s="131"/>
      <c r="C61" s="131">
        <v>288265068.91000003</v>
      </c>
      <c r="D61" s="131"/>
      <c r="E61" s="131">
        <v>64103258.990000002</v>
      </c>
      <c r="F61" s="131"/>
      <c r="G61" s="131">
        <v>352368327.89999998</v>
      </c>
      <c r="H61" s="130" t="s">
        <v>247</v>
      </c>
      <c r="I61" s="131"/>
      <c r="J61" s="131">
        <v>0</v>
      </c>
      <c r="K61" s="131"/>
      <c r="L61" s="131">
        <v>128439117.45999999</v>
      </c>
      <c r="M61" s="131"/>
      <c r="N61" s="131">
        <v>128439117.45999999</v>
      </c>
      <c r="P61" s="215" t="s">
        <v>140</v>
      </c>
      <c r="Q61" s="208"/>
      <c r="R61" s="208"/>
      <c r="S61" s="208"/>
      <c r="T61" s="208"/>
      <c r="U61" s="208"/>
      <c r="V61" s="208"/>
    </row>
    <row r="62" spans="1:22" x14ac:dyDescent="0.25">
      <c r="A62" s="130" t="s">
        <v>248</v>
      </c>
      <c r="B62" s="131"/>
      <c r="C62" s="131">
        <v>8363874.0499999998</v>
      </c>
      <c r="D62" s="131"/>
      <c r="E62" s="131">
        <v>2452103.98</v>
      </c>
      <c r="F62" s="131"/>
      <c r="G62" s="131">
        <v>10815978.029999999</v>
      </c>
      <c r="H62" s="130" t="s">
        <v>248</v>
      </c>
      <c r="I62" s="131"/>
      <c r="J62" s="131">
        <v>0</v>
      </c>
      <c r="K62" s="131"/>
      <c r="L62" s="131">
        <v>1624420.05</v>
      </c>
      <c r="M62" s="131"/>
      <c r="N62" s="131">
        <v>1624420.05</v>
      </c>
      <c r="P62" s="215" t="s">
        <v>245</v>
      </c>
      <c r="Q62" s="208"/>
      <c r="R62" s="208">
        <v>1170947100.5699999</v>
      </c>
      <c r="S62" s="208"/>
      <c r="T62" s="208">
        <v>451003995.29000002</v>
      </c>
      <c r="U62" s="208"/>
      <c r="V62" s="208">
        <v>1621951095.8599999</v>
      </c>
    </row>
    <row r="63" spans="1:22" x14ac:dyDescent="0.25">
      <c r="A63" s="130" t="s">
        <v>249</v>
      </c>
      <c r="B63" s="131"/>
      <c r="C63" s="131">
        <v>180009095.65000001</v>
      </c>
      <c r="D63" s="131"/>
      <c r="E63" s="131">
        <v>47029609.25</v>
      </c>
      <c r="F63" s="131"/>
      <c r="G63" s="131">
        <v>227038704.90000001</v>
      </c>
      <c r="H63" s="130" t="s">
        <v>249</v>
      </c>
      <c r="I63" s="131"/>
      <c r="J63" s="131">
        <v>0</v>
      </c>
      <c r="K63" s="131"/>
      <c r="L63" s="131">
        <v>105495940.33</v>
      </c>
      <c r="M63" s="131"/>
      <c r="N63" s="131">
        <v>105495940.33</v>
      </c>
      <c r="P63" s="215" t="s">
        <v>246</v>
      </c>
      <c r="Q63" s="208"/>
      <c r="R63" s="208">
        <v>339632006.99000001</v>
      </c>
      <c r="S63" s="208"/>
      <c r="T63" s="208">
        <v>85851231.620000005</v>
      </c>
      <c r="U63" s="208"/>
      <c r="V63" s="208">
        <v>425483238.61000001</v>
      </c>
    </row>
    <row r="64" spans="1:22" ht="30" x14ac:dyDescent="0.25">
      <c r="A64" s="130" t="s">
        <v>250</v>
      </c>
      <c r="B64" s="131"/>
      <c r="C64" s="131">
        <v>54220978.009999998</v>
      </c>
      <c r="D64" s="131"/>
      <c r="E64" s="131">
        <v>1905257.25</v>
      </c>
      <c r="F64" s="131"/>
      <c r="G64" s="131">
        <v>56126235.259999998</v>
      </c>
      <c r="H64" s="130" t="s">
        <v>250</v>
      </c>
      <c r="I64" s="131"/>
      <c r="J64" s="131">
        <v>0</v>
      </c>
      <c r="K64" s="131"/>
      <c r="L64" s="131">
        <v>2547725.9900000002</v>
      </c>
      <c r="M64" s="131"/>
      <c r="N64" s="131">
        <v>2547725.9900000002</v>
      </c>
      <c r="P64" s="215" t="s">
        <v>247</v>
      </c>
      <c r="Q64" s="208"/>
      <c r="R64" s="208">
        <v>258012480.59999999</v>
      </c>
      <c r="S64" s="208"/>
      <c r="T64" s="208">
        <v>58440627.850000001</v>
      </c>
      <c r="U64" s="208"/>
      <c r="V64" s="208">
        <v>316453108.44999999</v>
      </c>
    </row>
    <row r="65" spans="1:22" x14ac:dyDescent="0.25">
      <c r="A65" s="130" t="s">
        <v>8</v>
      </c>
      <c r="B65" s="131"/>
      <c r="C65" s="131">
        <v>8430280.4800000004</v>
      </c>
      <c r="D65" s="131"/>
      <c r="E65" s="131">
        <v>3764059.67</v>
      </c>
      <c r="F65" s="131"/>
      <c r="G65" s="131">
        <v>12194340.15</v>
      </c>
      <c r="H65" s="130" t="s">
        <v>8</v>
      </c>
      <c r="I65" s="131"/>
      <c r="J65" s="131">
        <v>0</v>
      </c>
      <c r="K65" s="131"/>
      <c r="L65" s="131">
        <v>1441005.44</v>
      </c>
      <c r="M65" s="131"/>
      <c r="N65" s="131">
        <v>1441005.44</v>
      </c>
      <c r="P65" s="215" t="s">
        <v>248</v>
      </c>
      <c r="Q65" s="208"/>
      <c r="R65" s="208">
        <v>1196269.6599999999</v>
      </c>
      <c r="S65" s="208"/>
      <c r="T65" s="208">
        <v>0</v>
      </c>
      <c r="U65" s="208"/>
      <c r="V65" s="208">
        <v>1196269.6599999999</v>
      </c>
    </row>
    <row r="66" spans="1:22" x14ac:dyDescent="0.25">
      <c r="A66" s="130" t="s">
        <v>9</v>
      </c>
      <c r="B66" s="131"/>
      <c r="C66" s="131">
        <v>37240840.719999999</v>
      </c>
      <c r="D66" s="131"/>
      <c r="E66" s="131">
        <v>8952228.8399999999</v>
      </c>
      <c r="F66" s="131"/>
      <c r="G66" s="131">
        <v>46193069.560000002</v>
      </c>
      <c r="H66" s="130" t="s">
        <v>9</v>
      </c>
      <c r="I66" s="131"/>
      <c r="J66" s="131">
        <v>0</v>
      </c>
      <c r="K66" s="131"/>
      <c r="L66" s="131">
        <v>17330025.02</v>
      </c>
      <c r="M66" s="131"/>
      <c r="N66" s="131">
        <v>17330025.02</v>
      </c>
      <c r="P66" s="215" t="s">
        <v>249</v>
      </c>
      <c r="Q66" s="208"/>
      <c r="R66" s="208">
        <v>165043585.13</v>
      </c>
      <c r="S66" s="208"/>
      <c r="T66" s="208">
        <v>43583595.119999997</v>
      </c>
      <c r="U66" s="208"/>
      <c r="V66" s="208">
        <v>208627180.25</v>
      </c>
    </row>
    <row r="67" spans="1:22" ht="30" x14ac:dyDescent="0.25">
      <c r="A67" s="130" t="s">
        <v>328</v>
      </c>
      <c r="B67" s="131"/>
      <c r="C67" s="131">
        <v>46322697.670000002</v>
      </c>
      <c r="D67" s="131"/>
      <c r="E67" s="131">
        <v>13324000.23</v>
      </c>
      <c r="F67" s="131"/>
      <c r="G67" s="131">
        <v>59646697.899999999</v>
      </c>
      <c r="H67" s="130" t="s">
        <v>328</v>
      </c>
      <c r="I67" s="131"/>
      <c r="J67" s="131">
        <v>0</v>
      </c>
      <c r="K67" s="131"/>
      <c r="L67" s="131">
        <v>19863123.559999999</v>
      </c>
      <c r="M67" s="131"/>
      <c r="N67" s="131">
        <v>19863123.559999999</v>
      </c>
      <c r="P67" s="215" t="s">
        <v>250</v>
      </c>
      <c r="Q67" s="208"/>
      <c r="R67" s="208">
        <v>52940811.659999996</v>
      </c>
      <c r="S67" s="208"/>
      <c r="T67" s="208">
        <v>5290705.6900000004</v>
      </c>
      <c r="U67" s="208"/>
      <c r="V67" s="208">
        <v>58231517.350000001</v>
      </c>
    </row>
    <row r="68" spans="1:22" ht="30" x14ac:dyDescent="0.25">
      <c r="A68" s="130" t="s">
        <v>251</v>
      </c>
      <c r="B68" s="131"/>
      <c r="C68" s="131">
        <v>3952998.58</v>
      </c>
      <c r="D68" s="131"/>
      <c r="E68" s="131">
        <v>1374511.43</v>
      </c>
      <c r="F68" s="131"/>
      <c r="G68" s="131">
        <v>5327510.01</v>
      </c>
      <c r="H68" s="130" t="s">
        <v>251</v>
      </c>
      <c r="I68" s="131"/>
      <c r="J68" s="131">
        <v>0</v>
      </c>
      <c r="K68" s="131"/>
      <c r="L68" s="131">
        <v>1324607.69</v>
      </c>
      <c r="M68" s="131"/>
      <c r="N68" s="131">
        <v>1324607.69</v>
      </c>
      <c r="P68" s="215" t="s">
        <v>8</v>
      </c>
      <c r="Q68" s="208"/>
      <c r="R68" s="208">
        <v>4547801.66</v>
      </c>
      <c r="S68" s="208"/>
      <c r="T68" s="208">
        <v>2085926.21</v>
      </c>
      <c r="U68" s="208"/>
      <c r="V68" s="208">
        <v>6633727.5599999996</v>
      </c>
    </row>
    <row r="69" spans="1:22" x14ac:dyDescent="0.25">
      <c r="A69" s="130" t="s">
        <v>252</v>
      </c>
      <c r="B69" s="131"/>
      <c r="C69" s="131">
        <v>42369699.090000004</v>
      </c>
      <c r="D69" s="131"/>
      <c r="E69" s="131">
        <v>11949488.800000001</v>
      </c>
      <c r="F69" s="131"/>
      <c r="G69" s="131">
        <v>54319187.890000001</v>
      </c>
      <c r="H69" s="130" t="s">
        <v>252</v>
      </c>
      <c r="I69" s="131"/>
      <c r="J69" s="131">
        <v>0</v>
      </c>
      <c r="K69" s="131"/>
      <c r="L69" s="131">
        <v>18538515.870000001</v>
      </c>
      <c r="M69" s="131"/>
      <c r="N69" s="131">
        <v>18538515.870000001</v>
      </c>
      <c r="P69" s="215" t="s">
        <v>9</v>
      </c>
      <c r="Q69" s="208"/>
      <c r="R69" s="208">
        <v>34284012.799999997</v>
      </c>
      <c r="S69" s="208"/>
      <c r="T69" s="208">
        <v>7480400.8300000001</v>
      </c>
      <c r="U69" s="208"/>
      <c r="V69" s="208">
        <v>41764413.630000003</v>
      </c>
    </row>
    <row r="70" spans="1:22" x14ac:dyDescent="0.25">
      <c r="A70" s="130" t="s">
        <v>232</v>
      </c>
      <c r="B70" s="131"/>
      <c r="C70" s="131">
        <v>6113307.0999999996</v>
      </c>
      <c r="D70" s="131"/>
      <c r="E70" s="131">
        <v>2235324.11</v>
      </c>
      <c r="F70" s="131"/>
      <c r="G70" s="131">
        <v>8348631.21</v>
      </c>
      <c r="H70" s="130" t="s">
        <v>232</v>
      </c>
      <c r="I70" s="131"/>
      <c r="J70" s="131">
        <v>0</v>
      </c>
      <c r="K70" s="131"/>
      <c r="L70" s="131">
        <v>1562323.38</v>
      </c>
      <c r="M70" s="131"/>
      <c r="N70" s="131">
        <v>1562323.38</v>
      </c>
      <c r="P70" s="215" t="s">
        <v>328</v>
      </c>
      <c r="Q70" s="208"/>
      <c r="R70" s="208">
        <v>42746506.990000002</v>
      </c>
      <c r="S70" s="208"/>
      <c r="T70" s="208">
        <v>12897802.029999999</v>
      </c>
      <c r="U70" s="208"/>
      <c r="V70" s="208">
        <v>55644309.020000003</v>
      </c>
    </row>
    <row r="71" spans="1:22" ht="45" x14ac:dyDescent="0.25">
      <c r="A71" s="130" t="s">
        <v>253</v>
      </c>
      <c r="B71" s="131"/>
      <c r="C71" s="131">
        <v>6113307.0999999996</v>
      </c>
      <c r="D71" s="131"/>
      <c r="E71" s="131">
        <v>2235324.11</v>
      </c>
      <c r="F71" s="131"/>
      <c r="G71" s="131">
        <v>8348631.21</v>
      </c>
      <c r="H71" s="130" t="s">
        <v>253</v>
      </c>
      <c r="I71" s="131"/>
      <c r="J71" s="131">
        <v>0</v>
      </c>
      <c r="K71" s="131"/>
      <c r="L71" s="131">
        <v>1562323.38</v>
      </c>
      <c r="M71" s="131"/>
      <c r="N71" s="131">
        <v>1562323.38</v>
      </c>
      <c r="P71" s="215" t="s">
        <v>251</v>
      </c>
      <c r="Q71" s="208"/>
      <c r="R71" s="208">
        <v>3621036.08</v>
      </c>
      <c r="S71" s="208"/>
      <c r="T71" s="208">
        <v>1303677.43</v>
      </c>
      <c r="U71" s="208"/>
      <c r="V71" s="208">
        <v>4924713.51</v>
      </c>
    </row>
    <row r="72" spans="1:22" x14ac:dyDescent="0.25">
      <c r="A72" s="130" t="s">
        <v>329</v>
      </c>
      <c r="B72" s="131"/>
      <c r="C72" s="131">
        <v>29846060.489999998</v>
      </c>
      <c r="D72" s="131"/>
      <c r="E72" s="131">
        <v>11437487.93</v>
      </c>
      <c r="F72" s="131"/>
      <c r="G72" s="131">
        <v>41283548.420000002</v>
      </c>
      <c r="H72" s="130" t="s">
        <v>329</v>
      </c>
      <c r="I72" s="131"/>
      <c r="J72" s="131">
        <v>0</v>
      </c>
      <c r="K72" s="131"/>
      <c r="L72" s="131">
        <v>16071971.67</v>
      </c>
      <c r="M72" s="131"/>
      <c r="N72" s="131">
        <v>16071971.67</v>
      </c>
      <c r="P72" s="215" t="s">
        <v>252</v>
      </c>
      <c r="Q72" s="208"/>
      <c r="R72" s="208">
        <v>39125470.909999996</v>
      </c>
      <c r="S72" s="208"/>
      <c r="T72" s="208">
        <v>11594124.6</v>
      </c>
      <c r="U72" s="208"/>
      <c r="V72" s="208">
        <v>50719595.509999998</v>
      </c>
    </row>
    <row r="73" spans="1:22" x14ac:dyDescent="0.25">
      <c r="A73" s="130" t="s">
        <v>64</v>
      </c>
      <c r="B73" s="131"/>
      <c r="C73" s="131">
        <v>10260814.82</v>
      </c>
      <c r="D73" s="131"/>
      <c r="E73" s="131">
        <v>2976207.41</v>
      </c>
      <c r="F73" s="131"/>
      <c r="G73" s="131">
        <v>13237022.23</v>
      </c>
      <c r="H73" s="130" t="s">
        <v>64</v>
      </c>
      <c r="I73" s="131"/>
      <c r="J73" s="131">
        <v>0</v>
      </c>
      <c r="K73" s="131"/>
      <c r="L73" s="131">
        <v>4459150.37</v>
      </c>
      <c r="M73" s="131"/>
      <c r="N73" s="131">
        <v>4459150.37</v>
      </c>
      <c r="P73" s="215" t="s">
        <v>232</v>
      </c>
      <c r="Q73" s="208"/>
      <c r="R73" s="208">
        <v>9126650.25</v>
      </c>
      <c r="S73" s="208"/>
      <c r="T73" s="208">
        <v>5213490.22</v>
      </c>
      <c r="U73" s="208"/>
      <c r="V73" s="208">
        <v>14340140.470000001</v>
      </c>
    </row>
    <row r="74" spans="1:22" ht="45" x14ac:dyDescent="0.25">
      <c r="A74" s="130" t="s">
        <v>65</v>
      </c>
      <c r="B74" s="131"/>
      <c r="C74" s="131">
        <v>514235</v>
      </c>
      <c r="D74" s="131"/>
      <c r="E74" s="131">
        <v>123635</v>
      </c>
      <c r="F74" s="131"/>
      <c r="G74" s="131">
        <v>637870</v>
      </c>
      <c r="H74" s="130" t="s">
        <v>65</v>
      </c>
      <c r="I74" s="131"/>
      <c r="J74" s="131">
        <v>0</v>
      </c>
      <c r="K74" s="131"/>
      <c r="L74" s="131">
        <v>75685</v>
      </c>
      <c r="M74" s="131"/>
      <c r="N74" s="131">
        <v>75685</v>
      </c>
      <c r="P74" s="215" t="s">
        <v>253</v>
      </c>
      <c r="Q74" s="208"/>
      <c r="R74" s="208">
        <v>9126650.25</v>
      </c>
      <c r="S74" s="208"/>
      <c r="T74" s="208">
        <v>5213490.22</v>
      </c>
      <c r="U74" s="208"/>
      <c r="V74" s="208">
        <v>14340140.470000001</v>
      </c>
    </row>
    <row r="75" spans="1:22" x14ac:dyDescent="0.25">
      <c r="A75" s="130" t="s">
        <v>15</v>
      </c>
      <c r="B75" s="131"/>
      <c r="C75" s="131">
        <v>19071010.670000002</v>
      </c>
      <c r="D75" s="131"/>
      <c r="E75" s="131">
        <v>8337645.5199999996</v>
      </c>
      <c r="F75" s="131"/>
      <c r="G75" s="131">
        <v>27408656.190000001</v>
      </c>
      <c r="H75" s="130" t="s">
        <v>15</v>
      </c>
      <c r="I75" s="131"/>
      <c r="J75" s="131">
        <v>0</v>
      </c>
      <c r="K75" s="131"/>
      <c r="L75" s="131">
        <v>11537135.300000001</v>
      </c>
      <c r="M75" s="131"/>
      <c r="N75" s="131">
        <v>11537135.300000001</v>
      </c>
      <c r="P75" s="215" t="s">
        <v>329</v>
      </c>
      <c r="Q75" s="208"/>
      <c r="R75" s="208">
        <v>29746369.149999999</v>
      </c>
      <c r="S75" s="208"/>
      <c r="T75" s="208">
        <v>9299311.5199999996</v>
      </c>
      <c r="U75" s="208"/>
      <c r="V75" s="208">
        <v>39045680.670000002</v>
      </c>
    </row>
    <row r="76" spans="1:22" ht="30" x14ac:dyDescent="0.25">
      <c r="A76" s="130" t="s">
        <v>254</v>
      </c>
      <c r="B76" s="131"/>
      <c r="C76" s="131">
        <v>730161534.26999998</v>
      </c>
      <c r="D76" s="131"/>
      <c r="E76" s="131">
        <v>341778149.68000001</v>
      </c>
      <c r="F76" s="131"/>
      <c r="G76" s="131">
        <v>1071939683.95</v>
      </c>
      <c r="H76" s="130" t="s">
        <v>254</v>
      </c>
      <c r="I76" s="131"/>
      <c r="J76" s="131">
        <v>0</v>
      </c>
      <c r="K76" s="131"/>
      <c r="L76" s="131">
        <v>236558648.41</v>
      </c>
      <c r="M76" s="131"/>
      <c r="N76" s="131">
        <v>236558648.41</v>
      </c>
      <c r="P76" s="215" t="s">
        <v>64</v>
      </c>
      <c r="Q76" s="208"/>
      <c r="R76" s="208">
        <v>11435858.77</v>
      </c>
      <c r="S76" s="208"/>
      <c r="T76" s="208">
        <v>2952310.63</v>
      </c>
      <c r="U76" s="208"/>
      <c r="V76" s="208">
        <v>14388169.4</v>
      </c>
    </row>
    <row r="77" spans="1:22" ht="30" x14ac:dyDescent="0.25">
      <c r="A77" s="130" t="s">
        <v>255</v>
      </c>
      <c r="B77" s="131"/>
      <c r="C77" s="131">
        <v>709253582.38999999</v>
      </c>
      <c r="D77" s="131"/>
      <c r="E77" s="131">
        <v>320870197.81</v>
      </c>
      <c r="F77" s="131"/>
      <c r="G77" s="131">
        <v>1030123780.2</v>
      </c>
      <c r="H77" s="130" t="s">
        <v>255</v>
      </c>
      <c r="I77" s="131"/>
      <c r="J77" s="131">
        <v>0</v>
      </c>
      <c r="K77" s="131"/>
      <c r="L77" s="131">
        <v>236558648.41</v>
      </c>
      <c r="M77" s="131"/>
      <c r="N77" s="131">
        <v>236558648.41</v>
      </c>
      <c r="P77" s="215" t="s">
        <v>65</v>
      </c>
      <c r="Q77" s="208"/>
      <c r="R77" s="208">
        <v>434211</v>
      </c>
      <c r="S77" s="208"/>
      <c r="T77" s="208">
        <v>60354</v>
      </c>
      <c r="U77" s="208"/>
      <c r="V77" s="208">
        <v>494565</v>
      </c>
    </row>
    <row r="78" spans="1:22" x14ac:dyDescent="0.25">
      <c r="A78" s="130" t="s">
        <v>17</v>
      </c>
      <c r="B78" s="131"/>
      <c r="C78" s="131">
        <v>428305952.29000002</v>
      </c>
      <c r="D78" s="131"/>
      <c r="E78" s="131">
        <v>122606752.3</v>
      </c>
      <c r="F78" s="131"/>
      <c r="G78" s="131">
        <v>550912704.59000003</v>
      </c>
      <c r="H78" s="130" t="s">
        <v>17</v>
      </c>
      <c r="I78" s="131"/>
      <c r="J78" s="131">
        <v>0</v>
      </c>
      <c r="K78" s="131"/>
      <c r="L78" s="131">
        <v>151648376.53</v>
      </c>
      <c r="M78" s="131"/>
      <c r="N78" s="131">
        <v>151648376.53</v>
      </c>
      <c r="P78" s="215" t="s">
        <v>15</v>
      </c>
      <c r="Q78" s="208"/>
      <c r="R78" s="208">
        <v>17876299.379999999</v>
      </c>
      <c r="S78" s="208"/>
      <c r="T78" s="208">
        <v>6286646.8899999997</v>
      </c>
      <c r="U78" s="208"/>
      <c r="V78" s="208">
        <v>24162946.27</v>
      </c>
    </row>
    <row r="79" spans="1:22" ht="45" x14ac:dyDescent="0.25">
      <c r="A79" s="130" t="s">
        <v>18</v>
      </c>
      <c r="B79" s="131"/>
      <c r="C79" s="131">
        <v>230634633.78</v>
      </c>
      <c r="D79" s="131"/>
      <c r="E79" s="131">
        <v>63940116.700000003</v>
      </c>
      <c r="F79" s="131"/>
      <c r="G79" s="131">
        <v>294574750.48000002</v>
      </c>
      <c r="H79" s="130" t="s">
        <v>18</v>
      </c>
      <c r="I79" s="131"/>
      <c r="J79" s="131">
        <v>0</v>
      </c>
      <c r="K79" s="131"/>
      <c r="L79" s="131">
        <v>84295892.579999998</v>
      </c>
      <c r="M79" s="131"/>
      <c r="N79" s="131">
        <v>84295892.579999998</v>
      </c>
      <c r="P79" s="215" t="s">
        <v>254</v>
      </c>
      <c r="Q79" s="208"/>
      <c r="R79" s="208">
        <v>831315093.58000004</v>
      </c>
      <c r="S79" s="208"/>
      <c r="T79" s="208">
        <v>365152763.67000002</v>
      </c>
      <c r="U79" s="208"/>
      <c r="V79" s="208">
        <v>1196467857.25</v>
      </c>
    </row>
    <row r="80" spans="1:22" x14ac:dyDescent="0.25">
      <c r="A80" s="130" t="s">
        <v>19</v>
      </c>
      <c r="B80" s="131"/>
      <c r="C80" s="131">
        <v>50312996.32</v>
      </c>
      <c r="D80" s="131"/>
      <c r="E80" s="131">
        <v>134323328.81</v>
      </c>
      <c r="F80" s="131"/>
      <c r="G80" s="131">
        <v>184636325.13</v>
      </c>
      <c r="H80" s="130" t="s">
        <v>19</v>
      </c>
      <c r="I80" s="131"/>
      <c r="J80" s="131">
        <v>0</v>
      </c>
      <c r="K80" s="131"/>
      <c r="L80" s="131">
        <v>614379</v>
      </c>
      <c r="M80" s="131"/>
      <c r="N80" s="131">
        <v>614379</v>
      </c>
      <c r="P80" s="215" t="s">
        <v>255</v>
      </c>
      <c r="Q80" s="208"/>
      <c r="R80" s="208">
        <v>806182145.98000002</v>
      </c>
      <c r="S80" s="208"/>
      <c r="T80" s="208">
        <v>365152763.67000002</v>
      </c>
      <c r="U80" s="208"/>
      <c r="V80" s="208">
        <v>1171334909.6500001</v>
      </c>
    </row>
    <row r="81" spans="1:22" ht="30" x14ac:dyDescent="0.25">
      <c r="A81" s="130" t="s">
        <v>256</v>
      </c>
      <c r="B81" s="131"/>
      <c r="C81" s="131">
        <v>20907951.879999999</v>
      </c>
      <c r="D81" s="131"/>
      <c r="E81" s="131">
        <v>20907951.870000001</v>
      </c>
      <c r="F81" s="131"/>
      <c r="G81" s="131">
        <v>41815903.75</v>
      </c>
      <c r="H81" s="130"/>
      <c r="I81" s="131"/>
      <c r="J81" s="131"/>
      <c r="K81" s="131"/>
      <c r="L81" s="131"/>
      <c r="M81" s="131"/>
      <c r="N81" s="131"/>
      <c r="P81" s="215" t="s">
        <v>17</v>
      </c>
      <c r="Q81" s="208"/>
      <c r="R81" s="208">
        <v>483294537.88999999</v>
      </c>
      <c r="S81" s="208"/>
      <c r="T81" s="208">
        <v>134858868.87</v>
      </c>
      <c r="U81" s="208"/>
      <c r="V81" s="208">
        <v>618153406.75999999</v>
      </c>
    </row>
    <row r="82" spans="1:22" x14ac:dyDescent="0.25">
      <c r="A82" s="130" t="s">
        <v>20</v>
      </c>
      <c r="B82" s="131"/>
      <c r="C82" s="131">
        <v>20907951.879999999</v>
      </c>
      <c r="D82" s="131"/>
      <c r="E82" s="131">
        <v>20907951.870000001</v>
      </c>
      <c r="F82" s="131"/>
      <c r="G82" s="131">
        <v>41815903.75</v>
      </c>
      <c r="H82" s="130"/>
      <c r="I82" s="131"/>
      <c r="J82" s="131"/>
      <c r="K82" s="131"/>
      <c r="L82" s="131"/>
      <c r="M82" s="131"/>
      <c r="N82" s="131"/>
      <c r="P82" s="215" t="s">
        <v>18</v>
      </c>
      <c r="Q82" s="208"/>
      <c r="R82" s="208">
        <v>252887678.63999999</v>
      </c>
      <c r="S82" s="208"/>
      <c r="T82" s="208">
        <v>69969144.799999997</v>
      </c>
      <c r="U82" s="208"/>
      <c r="V82" s="208">
        <v>322856823.44</v>
      </c>
    </row>
    <row r="83" spans="1:22" x14ac:dyDescent="0.25">
      <c r="A83" s="147" t="s">
        <v>257</v>
      </c>
      <c r="B83" s="148">
        <v>764259827.05999994</v>
      </c>
      <c r="C83" s="148"/>
      <c r="D83" s="148">
        <v>652347482.01999998</v>
      </c>
      <c r="E83" s="148"/>
      <c r="F83" s="148">
        <v>1416607309.0799999</v>
      </c>
      <c r="G83" s="148"/>
      <c r="H83" s="147" t="s">
        <v>257</v>
      </c>
      <c r="I83" s="148">
        <v>0</v>
      </c>
      <c r="J83" s="148"/>
      <c r="K83" s="148">
        <v>222901105.12</v>
      </c>
      <c r="L83" s="148"/>
      <c r="M83" s="148">
        <v>222901105.12</v>
      </c>
      <c r="N83" s="148"/>
      <c r="P83" s="215" t="s">
        <v>19</v>
      </c>
      <c r="Q83" s="208"/>
      <c r="R83" s="208">
        <v>69999929.450000003</v>
      </c>
      <c r="S83" s="208"/>
      <c r="T83" s="208">
        <v>160324750</v>
      </c>
      <c r="U83" s="208"/>
      <c r="V83" s="208">
        <v>230324679.44999999</v>
      </c>
    </row>
    <row r="84" spans="1:22" ht="30" x14ac:dyDescent="0.25">
      <c r="A84" s="147" t="s">
        <v>258</v>
      </c>
      <c r="B84" s="148">
        <v>639169681.61000001</v>
      </c>
      <c r="C84" s="148"/>
      <c r="D84" s="148">
        <v>246847578.31999999</v>
      </c>
      <c r="E84" s="148"/>
      <c r="F84" s="148">
        <v>886017259.92999995</v>
      </c>
      <c r="G84" s="148"/>
      <c r="H84" s="147" t="s">
        <v>258</v>
      </c>
      <c r="I84" s="148">
        <v>0</v>
      </c>
      <c r="J84" s="148"/>
      <c r="K84" s="148">
        <v>189695094.84999999</v>
      </c>
      <c r="L84" s="148"/>
      <c r="M84" s="148">
        <v>189695094.84999999</v>
      </c>
      <c r="N84" s="148"/>
      <c r="P84" s="215" t="s">
        <v>364</v>
      </c>
      <c r="Q84" s="208"/>
      <c r="R84" s="208">
        <v>25132947.600000001</v>
      </c>
      <c r="S84" s="208"/>
      <c r="T84" s="208">
        <v>0</v>
      </c>
      <c r="U84" s="208"/>
      <c r="V84" s="208">
        <v>25132947.600000001</v>
      </c>
    </row>
    <row r="85" spans="1:22" x14ac:dyDescent="0.25">
      <c r="A85" s="147" t="s">
        <v>259</v>
      </c>
      <c r="B85" s="148">
        <v>330370211.93000001</v>
      </c>
      <c r="C85" s="148"/>
      <c r="D85" s="148">
        <v>120725673.34</v>
      </c>
      <c r="E85" s="148"/>
      <c r="F85" s="148">
        <v>451095885.26999998</v>
      </c>
      <c r="G85" s="148"/>
      <c r="H85" s="147" t="s">
        <v>259</v>
      </c>
      <c r="I85" s="148">
        <v>0</v>
      </c>
      <c r="J85" s="148"/>
      <c r="K85" s="148">
        <v>109351867.05</v>
      </c>
      <c r="L85" s="148"/>
      <c r="M85" s="148">
        <v>109351867.05</v>
      </c>
      <c r="N85" s="148"/>
      <c r="P85" s="215" t="s">
        <v>365</v>
      </c>
      <c r="Q85" s="208"/>
      <c r="R85" s="208">
        <v>25132947.600000001</v>
      </c>
      <c r="S85" s="208"/>
      <c r="T85" s="208">
        <v>0</v>
      </c>
      <c r="U85" s="208"/>
      <c r="V85" s="208">
        <v>25132947.600000001</v>
      </c>
    </row>
    <row r="86" spans="1:22" ht="30" x14ac:dyDescent="0.25">
      <c r="A86" s="147" t="s">
        <v>25</v>
      </c>
      <c r="B86" s="148">
        <v>164707155.74000001</v>
      </c>
      <c r="C86" s="148"/>
      <c r="D86" s="148">
        <v>57312447.530000001</v>
      </c>
      <c r="E86" s="148"/>
      <c r="F86" s="148">
        <v>222019603.27000001</v>
      </c>
      <c r="G86" s="148"/>
      <c r="H86" s="147" t="s">
        <v>25</v>
      </c>
      <c r="I86" s="148">
        <v>0</v>
      </c>
      <c r="J86" s="148"/>
      <c r="K86" s="148">
        <v>56297957.07</v>
      </c>
      <c r="L86" s="148"/>
      <c r="M86" s="148">
        <v>56297957.07</v>
      </c>
      <c r="N86" s="148"/>
      <c r="P86" s="215" t="s">
        <v>257</v>
      </c>
      <c r="Q86" s="208">
        <v>785484905.21000004</v>
      </c>
      <c r="R86" s="208"/>
      <c r="S86" s="208">
        <v>740442302.57000005</v>
      </c>
      <c r="T86" s="208"/>
      <c r="U86" s="208">
        <v>1525927207.78</v>
      </c>
      <c r="V86" s="208"/>
    </row>
    <row r="87" spans="1:22" ht="30" x14ac:dyDescent="0.25">
      <c r="A87" s="147" t="s">
        <v>26</v>
      </c>
      <c r="B87" s="148">
        <v>6530455.5599999996</v>
      </c>
      <c r="C87" s="148"/>
      <c r="D87" s="148">
        <v>2085096.9</v>
      </c>
      <c r="E87" s="148"/>
      <c r="F87" s="148">
        <v>8615552.4600000009</v>
      </c>
      <c r="G87" s="148"/>
      <c r="H87" s="147" t="s">
        <v>26</v>
      </c>
      <c r="I87" s="148">
        <v>0</v>
      </c>
      <c r="J87" s="148"/>
      <c r="K87" s="148">
        <v>1595116.82</v>
      </c>
      <c r="L87" s="148"/>
      <c r="M87" s="148">
        <v>1595116.82</v>
      </c>
      <c r="N87" s="148"/>
      <c r="P87" s="215" t="s">
        <v>258</v>
      </c>
      <c r="Q87" s="208">
        <v>654814432.75</v>
      </c>
      <c r="R87" s="208"/>
      <c r="S87" s="208">
        <v>315450328.67000002</v>
      </c>
      <c r="T87" s="208"/>
      <c r="U87" s="208">
        <v>970264761.41999996</v>
      </c>
      <c r="V87" s="208"/>
    </row>
    <row r="88" spans="1:22" x14ac:dyDescent="0.25">
      <c r="A88" s="147" t="s">
        <v>27</v>
      </c>
      <c r="B88" s="148">
        <v>40506737</v>
      </c>
      <c r="C88" s="148"/>
      <c r="D88" s="148">
        <v>14936882.960000001</v>
      </c>
      <c r="E88" s="148"/>
      <c r="F88" s="148">
        <v>55443619.960000001</v>
      </c>
      <c r="G88" s="148"/>
      <c r="H88" s="147" t="s">
        <v>27</v>
      </c>
      <c r="I88" s="148">
        <v>0</v>
      </c>
      <c r="J88" s="148"/>
      <c r="K88" s="148">
        <v>14035881.23</v>
      </c>
      <c r="L88" s="148"/>
      <c r="M88" s="148">
        <v>14035881.23</v>
      </c>
      <c r="N88" s="148"/>
      <c r="P88" s="215" t="s">
        <v>259</v>
      </c>
      <c r="Q88" s="208">
        <v>339568596.25</v>
      </c>
      <c r="R88" s="208"/>
      <c r="S88" s="208">
        <v>126962711.25</v>
      </c>
      <c r="T88" s="208"/>
      <c r="U88" s="208">
        <v>466531307.5</v>
      </c>
      <c r="V88" s="208"/>
    </row>
    <row r="89" spans="1:22" ht="30" x14ac:dyDescent="0.25">
      <c r="A89" s="147" t="s">
        <v>28</v>
      </c>
      <c r="B89" s="148">
        <v>37806826.32</v>
      </c>
      <c r="C89" s="148"/>
      <c r="D89" s="148">
        <v>14429687.130000001</v>
      </c>
      <c r="E89" s="148"/>
      <c r="F89" s="148">
        <v>52236513.450000003</v>
      </c>
      <c r="G89" s="148"/>
      <c r="H89" s="147" t="s">
        <v>28</v>
      </c>
      <c r="I89" s="148">
        <v>0</v>
      </c>
      <c r="J89" s="148"/>
      <c r="K89" s="148">
        <v>12303332.42</v>
      </c>
      <c r="L89" s="148"/>
      <c r="M89" s="148">
        <v>12303332.42</v>
      </c>
      <c r="N89" s="148"/>
      <c r="P89" s="215" t="s">
        <v>25</v>
      </c>
      <c r="Q89" s="208">
        <v>174602334.90000001</v>
      </c>
      <c r="R89" s="208"/>
      <c r="S89" s="208">
        <v>61421130.530000001</v>
      </c>
      <c r="T89" s="208"/>
      <c r="U89" s="208">
        <v>236023465.43000001</v>
      </c>
      <c r="V89" s="208"/>
    </row>
    <row r="90" spans="1:22" ht="30" x14ac:dyDescent="0.25">
      <c r="A90" s="147" t="s">
        <v>260</v>
      </c>
      <c r="B90" s="148">
        <v>75389590.549999997</v>
      </c>
      <c r="C90" s="148"/>
      <c r="D90" s="148">
        <v>30109352.84</v>
      </c>
      <c r="E90" s="148"/>
      <c r="F90" s="148">
        <v>105498943.39</v>
      </c>
      <c r="G90" s="148"/>
      <c r="H90" s="147" t="s">
        <v>260</v>
      </c>
      <c r="I90" s="148">
        <v>0</v>
      </c>
      <c r="J90" s="148"/>
      <c r="K90" s="148">
        <v>23197217.989999998</v>
      </c>
      <c r="L90" s="148"/>
      <c r="M90" s="148">
        <v>23197217.989999998</v>
      </c>
      <c r="N90" s="148"/>
      <c r="P90" s="215" t="s">
        <v>26</v>
      </c>
      <c r="Q90" s="208">
        <v>6252825.75</v>
      </c>
      <c r="R90" s="208"/>
      <c r="S90" s="208">
        <v>2813369.09</v>
      </c>
      <c r="T90" s="208"/>
      <c r="U90" s="208">
        <v>9066194.8399999999</v>
      </c>
      <c r="V90" s="208"/>
    </row>
    <row r="91" spans="1:22" ht="30" x14ac:dyDescent="0.25">
      <c r="A91" s="147" t="s">
        <v>261</v>
      </c>
      <c r="B91" s="148">
        <v>5429446.7599999998</v>
      </c>
      <c r="C91" s="148"/>
      <c r="D91" s="148">
        <v>1852205.98</v>
      </c>
      <c r="E91" s="148"/>
      <c r="F91" s="148">
        <v>7281652.7400000002</v>
      </c>
      <c r="G91" s="148"/>
      <c r="H91" s="147" t="s">
        <v>261</v>
      </c>
      <c r="I91" s="148">
        <v>0</v>
      </c>
      <c r="J91" s="148"/>
      <c r="K91" s="148">
        <v>1922361.52</v>
      </c>
      <c r="L91" s="148"/>
      <c r="M91" s="148">
        <v>1922361.52</v>
      </c>
      <c r="N91" s="148"/>
      <c r="P91" s="215" t="s">
        <v>27</v>
      </c>
      <c r="Q91" s="208">
        <v>38512619.049999997</v>
      </c>
      <c r="R91" s="208"/>
      <c r="S91" s="208">
        <v>17074102.890000001</v>
      </c>
      <c r="T91" s="208"/>
      <c r="U91" s="208">
        <v>55586721.939999998</v>
      </c>
      <c r="V91" s="208"/>
    </row>
    <row r="92" spans="1:22" x14ac:dyDescent="0.25">
      <c r="A92" s="147" t="s">
        <v>262</v>
      </c>
      <c r="B92" s="148">
        <v>79508990.709999993</v>
      </c>
      <c r="C92" s="148"/>
      <c r="D92" s="148">
        <v>29613036.109999999</v>
      </c>
      <c r="E92" s="148"/>
      <c r="F92" s="148">
        <v>109122026.81999999</v>
      </c>
      <c r="G92" s="148"/>
      <c r="H92" s="147" t="s">
        <v>262</v>
      </c>
      <c r="I92" s="148">
        <v>0</v>
      </c>
      <c r="J92" s="148"/>
      <c r="K92" s="148">
        <v>21114677.829999998</v>
      </c>
      <c r="L92" s="148"/>
      <c r="M92" s="148">
        <v>21114677.829999998</v>
      </c>
      <c r="N92" s="148"/>
      <c r="P92" s="215" t="s">
        <v>28</v>
      </c>
      <c r="Q92" s="208">
        <v>41173766.119999997</v>
      </c>
      <c r="R92" s="208"/>
      <c r="S92" s="208">
        <v>16355973.6</v>
      </c>
      <c r="T92" s="208"/>
      <c r="U92" s="208">
        <v>57529739.719999999</v>
      </c>
      <c r="V92" s="208"/>
    </row>
    <row r="93" spans="1:22" ht="30" x14ac:dyDescent="0.25">
      <c r="A93" s="147" t="s">
        <v>263</v>
      </c>
      <c r="B93" s="148">
        <v>6328010.6500000004</v>
      </c>
      <c r="C93" s="148"/>
      <c r="D93" s="148">
        <v>1644724.44</v>
      </c>
      <c r="E93" s="148"/>
      <c r="F93" s="148">
        <v>7972735.0899999999</v>
      </c>
      <c r="G93" s="148"/>
      <c r="H93" s="147" t="s">
        <v>263</v>
      </c>
      <c r="I93" s="148">
        <v>0</v>
      </c>
      <c r="J93" s="148"/>
      <c r="K93" s="148">
        <v>1246528.5900000001</v>
      </c>
      <c r="L93" s="148"/>
      <c r="M93" s="148">
        <v>1246528.5900000001</v>
      </c>
      <c r="N93" s="148"/>
      <c r="P93" s="215" t="s">
        <v>260</v>
      </c>
      <c r="Q93" s="208">
        <v>73278780.909999996</v>
      </c>
      <c r="R93" s="208"/>
      <c r="S93" s="208">
        <v>27372302.170000002</v>
      </c>
      <c r="T93" s="208"/>
      <c r="U93" s="208">
        <v>100651083.08</v>
      </c>
      <c r="V93" s="208"/>
    </row>
    <row r="94" spans="1:22" ht="30" x14ac:dyDescent="0.25">
      <c r="A94" s="147" t="s">
        <v>32</v>
      </c>
      <c r="B94" s="148">
        <v>1373103.8</v>
      </c>
      <c r="C94" s="148"/>
      <c r="D94" s="148">
        <v>566784.43999999994</v>
      </c>
      <c r="E94" s="148"/>
      <c r="F94" s="148">
        <v>1939888.24</v>
      </c>
      <c r="G94" s="148"/>
      <c r="H94" s="147" t="s">
        <v>32</v>
      </c>
      <c r="I94" s="148">
        <v>0</v>
      </c>
      <c r="J94" s="148"/>
      <c r="K94" s="148">
        <v>294556.02</v>
      </c>
      <c r="L94" s="148"/>
      <c r="M94" s="148">
        <v>294556.02</v>
      </c>
      <c r="N94" s="148"/>
      <c r="P94" s="215" t="s">
        <v>261</v>
      </c>
      <c r="Q94" s="208">
        <v>5748269.5199999996</v>
      </c>
      <c r="R94" s="208"/>
      <c r="S94" s="208">
        <v>1925832.97</v>
      </c>
      <c r="T94" s="208"/>
      <c r="U94" s="208">
        <v>7674102.4900000002</v>
      </c>
      <c r="V94" s="208"/>
    </row>
    <row r="95" spans="1:22" ht="30" x14ac:dyDescent="0.25">
      <c r="A95" s="147" t="s">
        <v>264</v>
      </c>
      <c r="B95" s="148">
        <v>4032180.97</v>
      </c>
      <c r="C95" s="148"/>
      <c r="D95" s="148">
        <v>876878.28</v>
      </c>
      <c r="E95" s="148"/>
      <c r="F95" s="148">
        <v>4909059.25</v>
      </c>
      <c r="G95" s="148"/>
      <c r="H95" s="147" t="s">
        <v>264</v>
      </c>
      <c r="I95" s="148">
        <v>0</v>
      </c>
      <c r="J95" s="148"/>
      <c r="K95" s="148">
        <v>560338.01</v>
      </c>
      <c r="L95" s="148"/>
      <c r="M95" s="148">
        <v>560338.01</v>
      </c>
      <c r="N95" s="148"/>
      <c r="P95" s="215" t="s">
        <v>262</v>
      </c>
      <c r="Q95" s="208">
        <v>84888825.370000005</v>
      </c>
      <c r="R95" s="208"/>
      <c r="S95" s="208">
        <v>38960879.840000004</v>
      </c>
      <c r="T95" s="208"/>
      <c r="U95" s="208">
        <v>123849705.20999999</v>
      </c>
      <c r="V95" s="208"/>
    </row>
    <row r="96" spans="1:22" ht="45" x14ac:dyDescent="0.25">
      <c r="A96" s="147" t="s">
        <v>265</v>
      </c>
      <c r="B96" s="148">
        <v>3780420.92</v>
      </c>
      <c r="C96" s="148"/>
      <c r="D96" s="148">
        <v>66782.179999999993</v>
      </c>
      <c r="E96" s="148"/>
      <c r="F96" s="148">
        <v>3847203.1</v>
      </c>
      <c r="G96" s="148"/>
      <c r="H96" s="147" t="s">
        <v>265</v>
      </c>
      <c r="I96" s="148">
        <v>0</v>
      </c>
      <c r="J96" s="148"/>
      <c r="K96" s="148">
        <v>61360</v>
      </c>
      <c r="L96" s="148"/>
      <c r="M96" s="148">
        <v>61360</v>
      </c>
      <c r="N96" s="148"/>
      <c r="P96" s="215" t="s">
        <v>263</v>
      </c>
      <c r="Q96" s="208">
        <v>4011569.35</v>
      </c>
      <c r="R96" s="208"/>
      <c r="S96" s="208">
        <v>1698437.76</v>
      </c>
      <c r="T96" s="208"/>
      <c r="U96" s="208">
        <v>5710007.1100000003</v>
      </c>
      <c r="V96" s="208"/>
    </row>
    <row r="97" spans="1:22" x14ac:dyDescent="0.25">
      <c r="A97" s="147" t="s">
        <v>35</v>
      </c>
      <c r="B97" s="148">
        <v>62804448.640000001</v>
      </c>
      <c r="C97" s="148"/>
      <c r="D97" s="148">
        <v>23757623.530000001</v>
      </c>
      <c r="E97" s="148"/>
      <c r="F97" s="148">
        <v>86562072.170000002</v>
      </c>
      <c r="G97" s="148"/>
      <c r="H97" s="147" t="s">
        <v>35</v>
      </c>
      <c r="I97" s="148">
        <v>0</v>
      </c>
      <c r="J97" s="148"/>
      <c r="K97" s="148">
        <v>18890286.890000001</v>
      </c>
      <c r="L97" s="148"/>
      <c r="M97" s="148">
        <v>18890286.890000001</v>
      </c>
      <c r="N97" s="148"/>
      <c r="P97" s="215" t="s">
        <v>32</v>
      </c>
      <c r="Q97" s="208">
        <v>1294081.32</v>
      </c>
      <c r="R97" s="208"/>
      <c r="S97" s="208">
        <v>857953.07</v>
      </c>
      <c r="T97" s="208"/>
      <c r="U97" s="208">
        <v>2152034.39</v>
      </c>
      <c r="V97" s="208"/>
    </row>
    <row r="98" spans="1:22" ht="30" x14ac:dyDescent="0.25">
      <c r="A98" s="147"/>
      <c r="B98" s="148"/>
      <c r="C98" s="148"/>
      <c r="D98" s="148"/>
      <c r="E98" s="148"/>
      <c r="F98" s="148"/>
      <c r="G98" s="148"/>
      <c r="H98" s="147"/>
      <c r="I98" s="148"/>
      <c r="J98" s="148"/>
      <c r="K98" s="148"/>
      <c r="L98" s="148"/>
      <c r="M98" s="148"/>
      <c r="N98" s="148"/>
      <c r="P98" s="215" t="s">
        <v>264</v>
      </c>
      <c r="Q98" s="208">
        <v>11317574.550000001</v>
      </c>
      <c r="R98" s="208"/>
      <c r="S98" s="208">
        <v>12759867.640000001</v>
      </c>
      <c r="T98" s="208"/>
      <c r="U98" s="208">
        <v>24077442.190000001</v>
      </c>
      <c r="V98" s="208"/>
    </row>
    <row r="99" spans="1:22" ht="30" x14ac:dyDescent="0.25">
      <c r="A99" s="147" t="s">
        <v>214</v>
      </c>
      <c r="B99" s="148">
        <v>600000</v>
      </c>
      <c r="C99" s="148"/>
      <c r="D99" s="148">
        <v>0</v>
      </c>
      <c r="E99" s="148"/>
      <c r="F99" s="148">
        <v>600000</v>
      </c>
      <c r="G99" s="148"/>
      <c r="H99" s="147"/>
      <c r="I99" s="148"/>
      <c r="J99" s="148"/>
      <c r="K99" s="148"/>
      <c r="L99" s="148"/>
      <c r="M99" s="148"/>
      <c r="N99" s="148"/>
      <c r="P99" s="215" t="s">
        <v>265</v>
      </c>
      <c r="Q99" s="208">
        <v>573383.06000000006</v>
      </c>
      <c r="R99" s="208"/>
      <c r="S99" s="208">
        <v>70727.199999999997</v>
      </c>
      <c r="T99" s="208"/>
      <c r="U99" s="208">
        <v>644110.23</v>
      </c>
      <c r="V99" s="208"/>
    </row>
    <row r="100" spans="1:22" x14ac:dyDescent="0.25">
      <c r="A100" s="147" t="s">
        <v>38</v>
      </c>
      <c r="B100" s="148">
        <v>590825.73</v>
      </c>
      <c r="C100" s="148"/>
      <c r="D100" s="148">
        <v>2700243.24</v>
      </c>
      <c r="E100" s="148"/>
      <c r="F100" s="148">
        <v>3291068.97</v>
      </c>
      <c r="G100" s="148"/>
      <c r="H100" s="147" t="s">
        <v>38</v>
      </c>
      <c r="I100" s="148">
        <v>0</v>
      </c>
      <c r="J100" s="148"/>
      <c r="K100" s="148">
        <v>61607.72</v>
      </c>
      <c r="L100" s="148"/>
      <c r="M100" s="148">
        <v>61607.72</v>
      </c>
      <c r="N100" s="148"/>
      <c r="P100" s="215" t="s">
        <v>35</v>
      </c>
      <c r="Q100" s="208">
        <v>65321015.189999998</v>
      </c>
      <c r="R100" s="208"/>
      <c r="S100" s="208">
        <v>23452717.890000001</v>
      </c>
      <c r="T100" s="208"/>
      <c r="U100" s="208">
        <v>88773733.079999998</v>
      </c>
      <c r="V100" s="208"/>
    </row>
    <row r="101" spans="1:22" ht="30" x14ac:dyDescent="0.25">
      <c r="A101" s="147" t="s">
        <v>266</v>
      </c>
      <c r="B101" s="148">
        <v>229290478.97</v>
      </c>
      <c r="C101" s="148"/>
      <c r="D101" s="148">
        <v>96508868.870000005</v>
      </c>
      <c r="E101" s="148"/>
      <c r="F101" s="148">
        <v>325799347.83999997</v>
      </c>
      <c r="G101" s="148"/>
      <c r="H101" s="147" t="s">
        <v>266</v>
      </c>
      <c r="I101" s="148">
        <v>0</v>
      </c>
      <c r="J101" s="148"/>
      <c r="K101" s="148">
        <v>59228549.969999999</v>
      </c>
      <c r="L101" s="148"/>
      <c r="M101" s="148">
        <v>59228549.969999999</v>
      </c>
      <c r="N101" s="148"/>
      <c r="P101" s="215" t="s">
        <v>214</v>
      </c>
      <c r="Q101" s="208">
        <v>1734451.46</v>
      </c>
      <c r="R101" s="208"/>
      <c r="S101" s="208">
        <v>0</v>
      </c>
      <c r="T101" s="208"/>
      <c r="U101" s="208">
        <v>1734451.46</v>
      </c>
      <c r="V101" s="208"/>
    </row>
    <row r="102" spans="1:22" ht="30" x14ac:dyDescent="0.25">
      <c r="A102" s="147" t="s">
        <v>267</v>
      </c>
      <c r="B102" s="148">
        <v>49047780.479999997</v>
      </c>
      <c r="C102" s="148"/>
      <c r="D102" s="148">
        <v>22438688.98</v>
      </c>
      <c r="E102" s="148"/>
      <c r="F102" s="148">
        <v>71486469.459999993</v>
      </c>
      <c r="G102" s="148"/>
      <c r="H102" s="147" t="s">
        <v>267</v>
      </c>
      <c r="I102" s="148">
        <v>0</v>
      </c>
      <c r="J102" s="148"/>
      <c r="K102" s="148">
        <v>16301302.859999999</v>
      </c>
      <c r="L102" s="148"/>
      <c r="M102" s="148">
        <v>16301302.859999999</v>
      </c>
      <c r="N102" s="148"/>
      <c r="P102" s="215" t="s">
        <v>38</v>
      </c>
      <c r="Q102" s="208">
        <v>363750.44</v>
      </c>
      <c r="R102" s="208"/>
      <c r="S102" s="208">
        <v>121176.28</v>
      </c>
      <c r="T102" s="208"/>
      <c r="U102" s="208">
        <v>757926.72</v>
      </c>
      <c r="V102" s="208"/>
    </row>
    <row r="103" spans="1:22" x14ac:dyDescent="0.25">
      <c r="A103" s="147" t="s">
        <v>40</v>
      </c>
      <c r="B103" s="148">
        <v>31652695.210000001</v>
      </c>
      <c r="C103" s="148"/>
      <c r="D103" s="148">
        <v>11698480.75</v>
      </c>
      <c r="E103" s="148"/>
      <c r="F103" s="148">
        <v>43351175.960000001</v>
      </c>
      <c r="G103" s="148"/>
      <c r="H103" s="147" t="s">
        <v>40</v>
      </c>
      <c r="I103" s="148">
        <v>0</v>
      </c>
      <c r="J103" s="148"/>
      <c r="K103" s="148">
        <v>5756362.5599999996</v>
      </c>
      <c r="L103" s="148"/>
      <c r="M103" s="148">
        <v>5756362.5599999996</v>
      </c>
      <c r="N103" s="148"/>
      <c r="P103" s="215" t="s">
        <v>266</v>
      </c>
      <c r="Q103" s="208">
        <v>230357011.13</v>
      </c>
      <c r="R103" s="208"/>
      <c r="S103" s="208">
        <v>149526737.58000001</v>
      </c>
      <c r="T103" s="208"/>
      <c r="U103" s="208">
        <v>379883748.70999998</v>
      </c>
      <c r="V103" s="208"/>
    </row>
    <row r="104" spans="1:22" ht="30" x14ac:dyDescent="0.25">
      <c r="A104" s="147" t="s">
        <v>268</v>
      </c>
      <c r="B104" s="148">
        <v>34513575.869999997</v>
      </c>
      <c r="C104" s="148"/>
      <c r="D104" s="148">
        <v>18085661.059999999</v>
      </c>
      <c r="E104" s="148"/>
      <c r="F104" s="148">
        <v>52599236.93</v>
      </c>
      <c r="G104" s="148"/>
      <c r="H104" s="147" t="s">
        <v>268</v>
      </c>
      <c r="I104" s="148">
        <v>0</v>
      </c>
      <c r="J104" s="148"/>
      <c r="K104" s="148">
        <v>3716615.8</v>
      </c>
      <c r="L104" s="148"/>
      <c r="M104" s="148">
        <v>3716615.8</v>
      </c>
      <c r="N104" s="148"/>
      <c r="P104" s="215" t="s">
        <v>267</v>
      </c>
      <c r="Q104" s="208">
        <v>60624182.479999997</v>
      </c>
      <c r="R104" s="208"/>
      <c r="S104" s="208">
        <v>38048130.700000003</v>
      </c>
      <c r="T104" s="208"/>
      <c r="U104" s="208">
        <v>98672313.180000007</v>
      </c>
      <c r="V104" s="208"/>
    </row>
    <row r="105" spans="1:22" x14ac:dyDescent="0.25">
      <c r="A105" s="147" t="s">
        <v>269</v>
      </c>
      <c r="B105" s="148">
        <v>7046935.3899999997</v>
      </c>
      <c r="C105" s="148"/>
      <c r="D105" s="148">
        <v>1548139.46</v>
      </c>
      <c r="E105" s="148"/>
      <c r="F105" s="148">
        <v>8595074.8499999996</v>
      </c>
      <c r="G105" s="148"/>
      <c r="H105" s="147" t="s">
        <v>269</v>
      </c>
      <c r="I105" s="148">
        <v>0</v>
      </c>
      <c r="J105" s="148"/>
      <c r="K105" s="148">
        <v>4068990.64</v>
      </c>
      <c r="L105" s="148"/>
      <c r="M105" s="148">
        <v>4068990.64</v>
      </c>
      <c r="N105" s="148"/>
      <c r="P105" s="215" t="s">
        <v>40</v>
      </c>
      <c r="Q105" s="208">
        <v>25494079.98</v>
      </c>
      <c r="R105" s="208"/>
      <c r="S105" s="208">
        <v>14338532.23</v>
      </c>
      <c r="T105" s="208"/>
      <c r="U105" s="208">
        <v>39832612.210000001</v>
      </c>
      <c r="V105" s="208"/>
    </row>
    <row r="106" spans="1:22" ht="30" x14ac:dyDescent="0.25">
      <c r="A106" s="147" t="s">
        <v>270</v>
      </c>
      <c r="B106" s="148">
        <v>86091977.459999993</v>
      </c>
      <c r="C106" s="148"/>
      <c r="D106" s="148">
        <v>31196484.559999999</v>
      </c>
      <c r="E106" s="148"/>
      <c r="F106" s="148">
        <v>117288462.02</v>
      </c>
      <c r="G106" s="148"/>
      <c r="H106" s="147" t="s">
        <v>270</v>
      </c>
      <c r="I106" s="148">
        <v>0</v>
      </c>
      <c r="J106" s="148"/>
      <c r="K106" s="148">
        <v>25255044.920000002</v>
      </c>
      <c r="L106" s="148"/>
      <c r="M106" s="148">
        <v>25255044.920000002</v>
      </c>
      <c r="N106" s="148"/>
      <c r="P106" s="215" t="s">
        <v>268</v>
      </c>
      <c r="Q106" s="208">
        <v>24601730.170000002</v>
      </c>
      <c r="R106" s="208"/>
      <c r="S106" s="208">
        <v>41481375.340000004</v>
      </c>
      <c r="T106" s="208"/>
      <c r="U106" s="208">
        <v>66083108.57</v>
      </c>
      <c r="V106" s="208"/>
    </row>
    <row r="107" spans="1:22" ht="30" x14ac:dyDescent="0.25">
      <c r="A107" s="147" t="s">
        <v>271</v>
      </c>
      <c r="B107" s="148">
        <v>7797085.9199999999</v>
      </c>
      <c r="C107" s="148"/>
      <c r="D107" s="148">
        <v>5405797.8200000003</v>
      </c>
      <c r="E107" s="148"/>
      <c r="F107" s="148">
        <v>13202883.74</v>
      </c>
      <c r="G107" s="148"/>
      <c r="H107" s="147" t="s">
        <v>271</v>
      </c>
      <c r="I107" s="148">
        <v>0</v>
      </c>
      <c r="J107" s="148"/>
      <c r="K107" s="148">
        <v>1361018.78</v>
      </c>
      <c r="L107" s="148"/>
      <c r="M107" s="148">
        <v>1361018.78</v>
      </c>
      <c r="N107" s="148"/>
      <c r="P107" s="215" t="s">
        <v>269</v>
      </c>
      <c r="Q107" s="208">
        <v>8778546.9199999999</v>
      </c>
      <c r="R107" s="208"/>
      <c r="S107" s="208">
        <v>427222.98</v>
      </c>
      <c r="T107" s="208"/>
      <c r="U107" s="208">
        <v>9205769.9000000004</v>
      </c>
      <c r="V107" s="208"/>
    </row>
    <row r="108" spans="1:22" ht="30" x14ac:dyDescent="0.25">
      <c r="A108" s="147" t="s">
        <v>272</v>
      </c>
      <c r="B108" s="148">
        <v>2274682.2799999998</v>
      </c>
      <c r="C108" s="148"/>
      <c r="D108" s="148">
        <v>1176125</v>
      </c>
      <c r="E108" s="148"/>
      <c r="F108" s="148">
        <v>3450807.28</v>
      </c>
      <c r="G108" s="148"/>
      <c r="H108" s="147" t="s">
        <v>272</v>
      </c>
      <c r="I108" s="148">
        <v>0</v>
      </c>
      <c r="J108" s="148"/>
      <c r="K108" s="148">
        <v>599368.04</v>
      </c>
      <c r="L108" s="148"/>
      <c r="M108" s="148">
        <v>599368.04</v>
      </c>
      <c r="N108" s="148"/>
      <c r="P108" s="215" t="s">
        <v>270</v>
      </c>
      <c r="Q108" s="208">
        <v>88717198.400000006</v>
      </c>
      <c r="R108" s="208"/>
      <c r="S108" s="208">
        <v>35640778.740000002</v>
      </c>
      <c r="T108" s="208"/>
      <c r="U108" s="208">
        <v>124357977.14</v>
      </c>
      <c r="V108" s="208"/>
    </row>
    <row r="109" spans="1:22" ht="30" x14ac:dyDescent="0.25">
      <c r="A109" s="147" t="s">
        <v>46</v>
      </c>
      <c r="B109" s="148">
        <v>8097569.6100000003</v>
      </c>
      <c r="C109" s="148"/>
      <c r="D109" s="148">
        <v>3927753.55</v>
      </c>
      <c r="E109" s="148"/>
      <c r="F109" s="148">
        <v>12025323.16</v>
      </c>
      <c r="G109" s="148"/>
      <c r="H109" s="147" t="s">
        <v>46</v>
      </c>
      <c r="I109" s="148">
        <v>0</v>
      </c>
      <c r="J109" s="148"/>
      <c r="K109" s="148">
        <v>833934.69</v>
      </c>
      <c r="L109" s="148"/>
      <c r="M109" s="148">
        <v>833934.69</v>
      </c>
      <c r="N109" s="148"/>
      <c r="P109" s="215" t="s">
        <v>271</v>
      </c>
      <c r="Q109" s="208">
        <v>7780878.6299999999</v>
      </c>
      <c r="R109" s="208"/>
      <c r="S109" s="208">
        <v>13849736.82</v>
      </c>
      <c r="T109" s="208"/>
      <c r="U109" s="208">
        <v>21630615.449999999</v>
      </c>
      <c r="V109" s="208"/>
    </row>
    <row r="110" spans="1:22" x14ac:dyDescent="0.25">
      <c r="A110" s="147" t="s">
        <v>47</v>
      </c>
      <c r="B110" s="148">
        <v>2768176.75</v>
      </c>
      <c r="C110" s="148"/>
      <c r="D110" s="148">
        <v>1031737.69</v>
      </c>
      <c r="E110" s="148"/>
      <c r="F110" s="148">
        <v>3799914.44</v>
      </c>
      <c r="G110" s="148"/>
      <c r="H110" s="147" t="s">
        <v>47</v>
      </c>
      <c r="I110" s="148">
        <v>0</v>
      </c>
      <c r="J110" s="148"/>
      <c r="K110" s="148">
        <v>1335911.69</v>
      </c>
      <c r="L110" s="148"/>
      <c r="M110" s="148">
        <v>1335911.69</v>
      </c>
      <c r="N110" s="148"/>
      <c r="P110" s="215" t="s">
        <v>272</v>
      </c>
      <c r="Q110" s="208">
        <v>1688336.45</v>
      </c>
      <c r="R110" s="208"/>
      <c r="S110" s="208">
        <v>570817.79</v>
      </c>
      <c r="T110" s="208"/>
      <c r="U110" s="208">
        <v>2259154.2400000002</v>
      </c>
      <c r="V110" s="208"/>
    </row>
    <row r="111" spans="1:22" ht="30" x14ac:dyDescent="0.25">
      <c r="A111" s="147" t="s">
        <v>273</v>
      </c>
      <c r="B111" s="148">
        <v>122299258.39</v>
      </c>
      <c r="C111" s="148"/>
      <c r="D111" s="148">
        <v>54698245.280000001</v>
      </c>
      <c r="E111" s="148"/>
      <c r="F111" s="148">
        <v>176997503.66999999</v>
      </c>
      <c r="G111" s="148"/>
      <c r="H111" s="147" t="s">
        <v>273</v>
      </c>
      <c r="I111" s="148">
        <v>0</v>
      </c>
      <c r="J111" s="148"/>
      <c r="K111" s="148">
        <v>31932657.109999999</v>
      </c>
      <c r="L111" s="148"/>
      <c r="M111" s="148">
        <v>31932657.109999999</v>
      </c>
      <c r="N111" s="148"/>
      <c r="P111" s="215" t="s">
        <v>46</v>
      </c>
      <c r="Q111" s="208">
        <v>6776324.4900000002</v>
      </c>
      <c r="R111" s="208"/>
      <c r="S111" s="208">
        <v>3254998.06</v>
      </c>
      <c r="T111" s="208"/>
      <c r="U111" s="208">
        <v>10031322.550000001</v>
      </c>
      <c r="V111" s="208"/>
    </row>
    <row r="112" spans="1:22" ht="30" x14ac:dyDescent="0.25">
      <c r="A112" s="147" t="s">
        <v>330</v>
      </c>
      <c r="B112" s="148">
        <v>1201193</v>
      </c>
      <c r="C112" s="148"/>
      <c r="D112" s="148">
        <v>412883.24</v>
      </c>
      <c r="E112" s="148"/>
      <c r="F112" s="148">
        <v>1614076.24</v>
      </c>
      <c r="G112" s="148"/>
      <c r="H112" s="147" t="s">
        <v>330</v>
      </c>
      <c r="I112" s="148">
        <v>0</v>
      </c>
      <c r="J112" s="148"/>
      <c r="K112" s="148">
        <v>422812</v>
      </c>
      <c r="L112" s="148"/>
      <c r="M112" s="148">
        <v>422812</v>
      </c>
      <c r="N112" s="148"/>
      <c r="P112" s="215" t="s">
        <v>47</v>
      </c>
      <c r="Q112" s="208">
        <v>5895733.6100000003</v>
      </c>
      <c r="R112" s="208"/>
      <c r="S112" s="208">
        <v>1915144.92</v>
      </c>
      <c r="T112" s="208"/>
      <c r="U112" s="208">
        <v>7810878.5300000003</v>
      </c>
      <c r="V112" s="208"/>
    </row>
    <row r="113" spans="1:22" ht="30" x14ac:dyDescent="0.25">
      <c r="A113" s="147" t="s">
        <v>167</v>
      </c>
      <c r="B113" s="148">
        <v>1201193</v>
      </c>
      <c r="C113" s="148"/>
      <c r="D113" s="148">
        <v>412883.24</v>
      </c>
      <c r="E113" s="148"/>
      <c r="F113" s="148">
        <v>1614076.24</v>
      </c>
      <c r="G113" s="148"/>
      <c r="H113" s="147" t="s">
        <v>167</v>
      </c>
      <c r="I113" s="148">
        <v>0</v>
      </c>
      <c r="J113" s="148"/>
      <c r="K113" s="148">
        <v>422812</v>
      </c>
      <c r="L113" s="148"/>
      <c r="M113" s="148">
        <v>422812</v>
      </c>
      <c r="N113" s="148"/>
      <c r="P113" s="215" t="s">
        <v>273</v>
      </c>
      <c r="Q113" s="208">
        <v>126544949.04000001</v>
      </c>
      <c r="R113" s="208"/>
      <c r="S113" s="208">
        <v>65604426.460000001</v>
      </c>
      <c r="T113" s="208"/>
      <c r="U113" s="208">
        <v>192149375.5</v>
      </c>
      <c r="V113" s="208"/>
    </row>
    <row r="114" spans="1:22" ht="30" x14ac:dyDescent="0.25">
      <c r="A114" s="147" t="s">
        <v>331</v>
      </c>
      <c r="B114" s="148">
        <v>44074176.32</v>
      </c>
      <c r="C114" s="148"/>
      <c r="D114" s="148">
        <v>17196119.07</v>
      </c>
      <c r="E114" s="148"/>
      <c r="F114" s="148">
        <v>61270295.390000001</v>
      </c>
      <c r="G114" s="148"/>
      <c r="H114" s="147" t="s">
        <v>331</v>
      </c>
      <c r="I114" s="148">
        <v>0</v>
      </c>
      <c r="J114" s="148"/>
      <c r="K114" s="148">
        <v>15421513.810000001</v>
      </c>
      <c r="L114" s="148"/>
      <c r="M114" s="148">
        <v>15421513.810000001</v>
      </c>
      <c r="N114" s="148"/>
      <c r="P114" s="215" t="s">
        <v>330</v>
      </c>
      <c r="Q114" s="208">
        <v>1231216</v>
      </c>
      <c r="R114" s="208"/>
      <c r="S114" s="208">
        <v>419536</v>
      </c>
      <c r="T114" s="208"/>
      <c r="U114" s="208">
        <v>1650752</v>
      </c>
      <c r="V114" s="208"/>
    </row>
    <row r="115" spans="1:22" x14ac:dyDescent="0.25">
      <c r="A115" s="147" t="s">
        <v>49</v>
      </c>
      <c r="B115" s="148">
        <v>44074176.32</v>
      </c>
      <c r="C115" s="148"/>
      <c r="D115" s="148">
        <v>17196119.07</v>
      </c>
      <c r="E115" s="148"/>
      <c r="F115" s="148">
        <v>61270295.390000001</v>
      </c>
      <c r="G115" s="148"/>
      <c r="H115" s="147" t="s">
        <v>49</v>
      </c>
      <c r="I115" s="148">
        <v>0</v>
      </c>
      <c r="J115" s="148"/>
      <c r="K115" s="148">
        <v>15421513.810000001</v>
      </c>
      <c r="L115" s="148"/>
      <c r="M115" s="148">
        <v>15421513.810000001</v>
      </c>
      <c r="N115" s="148"/>
      <c r="P115" s="215" t="s">
        <v>167</v>
      </c>
      <c r="Q115" s="208">
        <v>1231216</v>
      </c>
      <c r="R115" s="208"/>
      <c r="S115" s="208">
        <v>419536</v>
      </c>
      <c r="T115" s="208"/>
      <c r="U115" s="208">
        <v>1650752</v>
      </c>
      <c r="V115" s="208"/>
    </row>
    <row r="116" spans="1:22" ht="30" x14ac:dyDescent="0.25">
      <c r="A116" s="147" t="s">
        <v>332</v>
      </c>
      <c r="B116" s="148">
        <v>12831220.66</v>
      </c>
      <c r="C116" s="148"/>
      <c r="D116" s="148">
        <v>1935034.09</v>
      </c>
      <c r="E116" s="148"/>
      <c r="F116" s="148">
        <v>14766254.75</v>
      </c>
      <c r="G116" s="148"/>
      <c r="H116" s="147" t="s">
        <v>332</v>
      </c>
      <c r="I116" s="148">
        <v>0</v>
      </c>
      <c r="J116" s="148"/>
      <c r="K116" s="148">
        <v>150279.48000000001</v>
      </c>
      <c r="L116" s="148"/>
      <c r="M116" s="148">
        <v>150279.48000000001</v>
      </c>
      <c r="N116" s="148"/>
      <c r="P116" s="215" t="s">
        <v>331</v>
      </c>
      <c r="Q116" s="208">
        <v>52215734.32</v>
      </c>
      <c r="R116" s="208"/>
      <c r="S116" s="208">
        <v>24278144.109999999</v>
      </c>
      <c r="T116" s="208"/>
      <c r="U116" s="208">
        <v>76493878.430000007</v>
      </c>
      <c r="V116" s="208"/>
    </row>
    <row r="117" spans="1:22" ht="30" x14ac:dyDescent="0.25">
      <c r="A117" s="147" t="s">
        <v>50</v>
      </c>
      <c r="B117" s="148">
        <v>12831220.66</v>
      </c>
      <c r="C117" s="148"/>
      <c r="D117" s="148">
        <v>1935034.09</v>
      </c>
      <c r="E117" s="148"/>
      <c r="F117" s="148">
        <v>14766254.75</v>
      </c>
      <c r="G117" s="148"/>
      <c r="H117" s="147" t="s">
        <v>50</v>
      </c>
      <c r="I117" s="148">
        <v>0</v>
      </c>
      <c r="J117" s="148"/>
      <c r="K117" s="148">
        <v>150279.48000000001</v>
      </c>
      <c r="L117" s="148"/>
      <c r="M117" s="148">
        <v>150279.48000000001</v>
      </c>
      <c r="N117" s="148"/>
      <c r="P117" s="215" t="s">
        <v>49</v>
      </c>
      <c r="Q117" s="208">
        <v>52215734.32</v>
      </c>
      <c r="R117" s="208"/>
      <c r="S117" s="208">
        <v>24278144.109999999</v>
      </c>
      <c r="T117" s="208"/>
      <c r="U117" s="208">
        <v>76493878.430000007</v>
      </c>
      <c r="V117" s="208"/>
    </row>
    <row r="118" spans="1:22" x14ac:dyDescent="0.25">
      <c r="A118" s="147" t="s">
        <v>51</v>
      </c>
      <c r="B118" s="148">
        <v>50305299.049999997</v>
      </c>
      <c r="C118" s="148"/>
      <c r="D118" s="148">
        <v>24926777.739999998</v>
      </c>
      <c r="E118" s="148"/>
      <c r="F118" s="148">
        <v>75232076.790000007</v>
      </c>
      <c r="G118" s="148"/>
      <c r="H118" s="147" t="s">
        <v>51</v>
      </c>
      <c r="I118" s="148">
        <v>0</v>
      </c>
      <c r="J118" s="148"/>
      <c r="K118" s="148">
        <v>12030603.890000001</v>
      </c>
      <c r="L118" s="148"/>
      <c r="M118" s="148">
        <v>12030603.890000001</v>
      </c>
      <c r="N118" s="148"/>
      <c r="P118" s="215" t="s">
        <v>332</v>
      </c>
      <c r="Q118" s="208">
        <v>1016432.6</v>
      </c>
      <c r="R118" s="208"/>
      <c r="S118" s="208">
        <v>263470.90999999997</v>
      </c>
      <c r="T118" s="208"/>
      <c r="U118" s="208">
        <v>1279903.51</v>
      </c>
      <c r="V118" s="208"/>
    </row>
    <row r="119" spans="1:22" x14ac:dyDescent="0.25">
      <c r="A119" s="147" t="s">
        <v>170</v>
      </c>
      <c r="B119" s="148">
        <v>10282222.890000001</v>
      </c>
      <c r="C119" s="148"/>
      <c r="D119" s="148">
        <v>7338453.21</v>
      </c>
      <c r="E119" s="148"/>
      <c r="F119" s="148">
        <v>17620676.100000001</v>
      </c>
      <c r="G119" s="148"/>
      <c r="H119" s="147" t="s">
        <v>170</v>
      </c>
      <c r="I119" s="148">
        <v>0</v>
      </c>
      <c r="J119" s="148"/>
      <c r="K119" s="148">
        <v>2936169</v>
      </c>
      <c r="L119" s="148"/>
      <c r="M119" s="148">
        <v>2936169</v>
      </c>
      <c r="N119" s="148"/>
      <c r="P119" s="215" t="s">
        <v>50</v>
      </c>
      <c r="Q119" s="208">
        <v>1016432.6</v>
      </c>
      <c r="R119" s="208"/>
      <c r="S119" s="208">
        <v>263470.90999999997</v>
      </c>
      <c r="T119" s="208"/>
      <c r="U119" s="208">
        <v>1279903.51</v>
      </c>
      <c r="V119" s="208"/>
    </row>
    <row r="120" spans="1:22" x14ac:dyDescent="0.25">
      <c r="A120" s="147" t="s">
        <v>53</v>
      </c>
      <c r="B120" s="148">
        <v>2991958.15</v>
      </c>
      <c r="C120" s="148"/>
      <c r="D120" s="148">
        <v>2582383.77</v>
      </c>
      <c r="E120" s="148"/>
      <c r="F120" s="148">
        <v>5574341.9199999999</v>
      </c>
      <c r="G120" s="148"/>
      <c r="H120" s="147" t="s">
        <v>53</v>
      </c>
      <c r="I120" s="148">
        <v>0</v>
      </c>
      <c r="J120" s="148"/>
      <c r="K120" s="148">
        <v>817981.85</v>
      </c>
      <c r="L120" s="148"/>
      <c r="M120" s="148">
        <v>817981.85</v>
      </c>
      <c r="N120" s="148"/>
      <c r="P120" s="215" t="s">
        <v>51</v>
      </c>
      <c r="Q120" s="208">
        <v>56592736.030000001</v>
      </c>
      <c r="R120" s="208"/>
      <c r="S120" s="208">
        <v>28562549.390000001</v>
      </c>
      <c r="T120" s="208"/>
      <c r="U120" s="208">
        <v>85155285.420000002</v>
      </c>
      <c r="V120" s="208"/>
    </row>
    <row r="121" spans="1:22" x14ac:dyDescent="0.25">
      <c r="A121" s="147" t="s">
        <v>333</v>
      </c>
      <c r="B121" s="148">
        <v>613188.31999999995</v>
      </c>
      <c r="C121" s="148"/>
      <c r="D121" s="148">
        <v>306594.15999999997</v>
      </c>
      <c r="E121" s="148"/>
      <c r="F121" s="148">
        <v>919782.48</v>
      </c>
      <c r="G121" s="148"/>
      <c r="H121" s="147" t="s">
        <v>333</v>
      </c>
      <c r="I121" s="148">
        <v>0</v>
      </c>
      <c r="J121" s="148"/>
      <c r="K121" s="148">
        <v>153297.07999999999</v>
      </c>
      <c r="L121" s="148"/>
      <c r="M121" s="148">
        <v>153297.07999999999</v>
      </c>
      <c r="N121" s="148"/>
      <c r="P121" s="215" t="s">
        <v>170</v>
      </c>
      <c r="Q121" s="208">
        <v>11078305.5</v>
      </c>
      <c r="R121" s="208"/>
      <c r="S121" s="208">
        <v>7384007.9800000004</v>
      </c>
      <c r="T121" s="208"/>
      <c r="U121" s="208">
        <v>18462313.48</v>
      </c>
      <c r="V121" s="208"/>
    </row>
    <row r="122" spans="1:22" x14ac:dyDescent="0.25">
      <c r="A122" s="147" t="s">
        <v>55</v>
      </c>
      <c r="B122" s="148">
        <v>613188.31999999995</v>
      </c>
      <c r="C122" s="148"/>
      <c r="D122" s="148">
        <v>306594.15999999997</v>
      </c>
      <c r="E122" s="148"/>
      <c r="F122" s="148">
        <v>919782.48</v>
      </c>
      <c r="G122" s="148"/>
      <c r="H122" s="147" t="s">
        <v>55</v>
      </c>
      <c r="I122" s="148">
        <v>0</v>
      </c>
      <c r="J122" s="148"/>
      <c r="K122" s="148">
        <v>153297.07999999999</v>
      </c>
      <c r="L122" s="148"/>
      <c r="M122" s="148">
        <v>153297.07999999999</v>
      </c>
      <c r="N122" s="148"/>
      <c r="P122" s="215" t="s">
        <v>53</v>
      </c>
      <c r="Q122" s="217">
        <v>3797336.27</v>
      </c>
      <c r="R122" s="208"/>
      <c r="S122" s="208">
        <v>4390123.91</v>
      </c>
      <c r="T122" s="208"/>
      <c r="U122" s="208">
        <v>8187460.1799999997</v>
      </c>
      <c r="V122" s="208"/>
    </row>
    <row r="123" spans="1:22" ht="30" x14ac:dyDescent="0.25">
      <c r="A123" s="147" t="s">
        <v>274</v>
      </c>
      <c r="B123" s="148">
        <v>2790887.06</v>
      </c>
      <c r="C123" s="148"/>
      <c r="D123" s="148">
        <v>1090598.8500000001</v>
      </c>
      <c r="E123" s="148"/>
      <c r="F123" s="148">
        <v>3881485.91</v>
      </c>
      <c r="G123" s="148"/>
      <c r="H123" s="147" t="s">
        <v>274</v>
      </c>
      <c r="I123" s="148">
        <v>0</v>
      </c>
      <c r="J123" s="148"/>
      <c r="K123" s="148">
        <v>1273353.1599999999</v>
      </c>
      <c r="L123" s="148"/>
      <c r="M123" s="148">
        <v>1273353.1599999999</v>
      </c>
      <c r="N123" s="148"/>
      <c r="P123" s="215" t="s">
        <v>333</v>
      </c>
      <c r="Q123" s="208">
        <v>613188.31999999995</v>
      </c>
      <c r="R123" s="208"/>
      <c r="S123" s="208">
        <v>306594.15999999997</v>
      </c>
      <c r="T123" s="208"/>
      <c r="U123" s="208">
        <v>919782.48</v>
      </c>
      <c r="V123" s="208"/>
    </row>
    <row r="124" spans="1:22" x14ac:dyDescent="0.25">
      <c r="A124" s="147" t="s">
        <v>275</v>
      </c>
      <c r="B124" s="148">
        <v>2790887.06</v>
      </c>
      <c r="C124" s="148"/>
      <c r="D124" s="148">
        <v>1090598.8500000001</v>
      </c>
      <c r="E124" s="148"/>
      <c r="F124" s="148">
        <v>3881485.91</v>
      </c>
      <c r="G124" s="148"/>
      <c r="H124" s="147" t="s">
        <v>275</v>
      </c>
      <c r="I124" s="148">
        <v>0</v>
      </c>
      <c r="J124" s="148"/>
      <c r="K124" s="148">
        <v>1273353.1599999999</v>
      </c>
      <c r="L124" s="148"/>
      <c r="M124" s="148">
        <v>1273353.1599999999</v>
      </c>
      <c r="N124" s="148"/>
      <c r="P124" s="215" t="s">
        <v>55</v>
      </c>
      <c r="Q124" s="208">
        <v>613188.31999999995</v>
      </c>
      <c r="R124" s="208"/>
      <c r="S124" s="208">
        <v>306594.15999999997</v>
      </c>
      <c r="T124" s="208"/>
      <c r="U124" s="208">
        <v>919782.48</v>
      </c>
      <c r="V124" s="208"/>
    </row>
    <row r="125" spans="1:22" ht="30" x14ac:dyDescent="0.25">
      <c r="A125" s="147" t="s">
        <v>276</v>
      </c>
      <c r="B125" s="148">
        <v>2790887.06</v>
      </c>
      <c r="C125" s="148"/>
      <c r="D125" s="148">
        <v>1090598.8500000001</v>
      </c>
      <c r="E125" s="148"/>
      <c r="F125" s="148">
        <v>3881485.91</v>
      </c>
      <c r="G125" s="148"/>
      <c r="H125" s="147" t="s">
        <v>276</v>
      </c>
      <c r="I125" s="148">
        <v>0</v>
      </c>
      <c r="J125" s="148"/>
      <c r="K125" s="148">
        <v>1273353.1599999999</v>
      </c>
      <c r="L125" s="148"/>
      <c r="M125" s="148">
        <v>1273353.1599999999</v>
      </c>
      <c r="N125" s="148"/>
      <c r="P125" s="215" t="s">
        <v>274</v>
      </c>
      <c r="Q125" s="208">
        <v>4125523.42</v>
      </c>
      <c r="R125" s="208"/>
      <c r="S125" s="208">
        <v>1424418.21</v>
      </c>
      <c r="T125" s="208"/>
      <c r="U125" s="208">
        <v>5549941.6299999999</v>
      </c>
      <c r="V125" s="208"/>
    </row>
    <row r="126" spans="1:22" x14ac:dyDescent="0.25">
      <c r="A126" s="147" t="s">
        <v>336</v>
      </c>
      <c r="B126" s="148">
        <v>0</v>
      </c>
      <c r="C126" s="148"/>
      <c r="D126" s="148">
        <v>349711059.56999999</v>
      </c>
      <c r="E126" s="148"/>
      <c r="F126" s="148">
        <v>349711059.56999999</v>
      </c>
      <c r="G126" s="148"/>
      <c r="H126" s="147" t="s">
        <v>336</v>
      </c>
      <c r="I126" s="148"/>
      <c r="J126" s="148"/>
      <c r="K126" s="148"/>
      <c r="L126" s="148"/>
      <c r="M126" s="148"/>
      <c r="N126" s="148"/>
      <c r="P126" s="215" t="s">
        <v>275</v>
      </c>
      <c r="Q126" s="208">
        <v>4125523.42</v>
      </c>
      <c r="R126" s="208"/>
      <c r="S126" s="208">
        <v>1424418.21</v>
      </c>
      <c r="T126" s="208"/>
      <c r="U126" s="208">
        <v>5549941.6299999999</v>
      </c>
      <c r="V126" s="208"/>
    </row>
    <row r="127" spans="1:22" x14ac:dyDescent="0.25">
      <c r="A127" s="147" t="s">
        <v>337</v>
      </c>
      <c r="B127" s="148">
        <v>0</v>
      </c>
      <c r="C127" s="148"/>
      <c r="D127" s="148">
        <v>349711059.56999999</v>
      </c>
      <c r="E127" s="148"/>
      <c r="F127" s="148">
        <v>349711059.56999999</v>
      </c>
      <c r="G127" s="148"/>
      <c r="H127" s="147" t="s">
        <v>337</v>
      </c>
      <c r="I127" s="148"/>
      <c r="J127" s="148"/>
      <c r="K127" s="148"/>
      <c r="L127" s="148"/>
      <c r="M127" s="148"/>
      <c r="N127" s="148"/>
      <c r="P127" s="215" t="s">
        <v>276</v>
      </c>
      <c r="Q127" s="208">
        <v>4125523.42</v>
      </c>
      <c r="R127" s="208"/>
      <c r="S127" s="208">
        <v>1424418.21</v>
      </c>
      <c r="T127" s="208"/>
      <c r="U127" s="208">
        <v>5549941.6299999999</v>
      </c>
      <c r="V127" s="208"/>
    </row>
    <row r="128" spans="1:22" ht="30" x14ac:dyDescent="0.25">
      <c r="A128" s="147" t="s">
        <v>338</v>
      </c>
      <c r="B128" s="148">
        <v>0</v>
      </c>
      <c r="C128" s="148"/>
      <c r="D128" s="148">
        <v>349711059.56999999</v>
      </c>
      <c r="E128" s="148"/>
      <c r="F128" s="148">
        <v>349711059.56999999</v>
      </c>
      <c r="G128" s="148"/>
      <c r="H128" s="147" t="s">
        <v>338</v>
      </c>
      <c r="I128" s="148"/>
      <c r="J128" s="148"/>
      <c r="K128" s="148"/>
      <c r="L128" s="148"/>
      <c r="M128" s="148"/>
      <c r="N128" s="148"/>
      <c r="P128" s="215" t="s">
        <v>366</v>
      </c>
      <c r="Q128" s="208">
        <v>0</v>
      </c>
      <c r="R128" s="208"/>
      <c r="S128" s="208">
        <v>5192798.7699999996</v>
      </c>
      <c r="T128" s="208"/>
      <c r="U128" s="208">
        <v>5192798.7699999996</v>
      </c>
      <c r="V128" s="208"/>
    </row>
    <row r="129" spans="1:22" ht="45" x14ac:dyDescent="0.25">
      <c r="A129" s="132" t="s">
        <v>277</v>
      </c>
      <c r="B129" s="133">
        <v>1162212251.28</v>
      </c>
      <c r="C129" s="133"/>
      <c r="D129" s="133">
        <v>112705</v>
      </c>
      <c r="E129" s="133">
        <v>112705</v>
      </c>
      <c r="F129" s="133">
        <v>1162212251.28</v>
      </c>
      <c r="G129" s="133"/>
      <c r="H129" s="132" t="s">
        <v>277</v>
      </c>
      <c r="I129" s="133">
        <v>1162212251.28</v>
      </c>
      <c r="J129" s="133"/>
      <c r="K129" s="133">
        <v>75072</v>
      </c>
      <c r="L129" s="133">
        <v>75072</v>
      </c>
      <c r="M129" s="133">
        <v>1162212251.28</v>
      </c>
      <c r="N129" s="133"/>
      <c r="P129" s="215" t="s">
        <v>367</v>
      </c>
      <c r="Q129" s="208">
        <v>0</v>
      </c>
      <c r="R129" s="208"/>
      <c r="S129" s="208">
        <v>5192798.7699999996</v>
      </c>
      <c r="T129" s="208"/>
      <c r="U129" s="208">
        <v>5192798.7699999996</v>
      </c>
      <c r="V129" s="208"/>
    </row>
    <row r="130" spans="1:22" x14ac:dyDescent="0.25">
      <c r="A130" s="132" t="s">
        <v>278</v>
      </c>
      <c r="B130" s="133">
        <v>15106074.439999999</v>
      </c>
      <c r="C130" s="133"/>
      <c r="D130" s="133">
        <v>0</v>
      </c>
      <c r="E130" s="133"/>
      <c r="F130" s="133">
        <v>15106074.439999999</v>
      </c>
      <c r="G130" s="133"/>
      <c r="H130" s="132" t="s">
        <v>278</v>
      </c>
      <c r="I130" s="133">
        <v>15106074.439999999</v>
      </c>
      <c r="J130" s="133"/>
      <c r="K130" s="133">
        <v>0</v>
      </c>
      <c r="L130" s="133"/>
      <c r="M130" s="133">
        <v>15106074.439999999</v>
      </c>
      <c r="N130" s="133"/>
      <c r="P130" s="218" t="s">
        <v>368</v>
      </c>
      <c r="Q130" s="208">
        <v>0</v>
      </c>
      <c r="R130" s="208"/>
      <c r="S130" s="208">
        <v>5192798.7699999996</v>
      </c>
      <c r="T130" s="208"/>
      <c r="U130" s="208">
        <v>5192798.7699999996</v>
      </c>
      <c r="V130" s="208"/>
    </row>
    <row r="131" spans="1:22" x14ac:dyDescent="0.25">
      <c r="A131" s="132" t="s">
        <v>172</v>
      </c>
      <c r="B131" s="133">
        <v>7553037.2199999997</v>
      </c>
      <c r="C131" s="133"/>
      <c r="D131" s="133">
        <v>0</v>
      </c>
      <c r="E131" s="133"/>
      <c r="F131" s="133">
        <v>7553037.2199999997</v>
      </c>
      <c r="G131" s="133"/>
      <c r="H131" s="132" t="s">
        <v>172</v>
      </c>
      <c r="I131" s="133">
        <v>7553037.2199999997</v>
      </c>
      <c r="J131" s="133"/>
      <c r="K131" s="133">
        <v>0</v>
      </c>
      <c r="L131" s="133"/>
      <c r="M131" s="133">
        <v>7553037.2199999997</v>
      </c>
      <c r="N131" s="133"/>
      <c r="P131" s="218" t="s">
        <v>336</v>
      </c>
      <c r="Q131" s="208">
        <v>0</v>
      </c>
      <c r="R131" s="208"/>
      <c r="S131" s="217">
        <v>352770330.45999998</v>
      </c>
      <c r="T131" s="208"/>
      <c r="U131" s="208">
        <v>352770330.45999998</v>
      </c>
      <c r="V131" s="208"/>
    </row>
    <row r="132" spans="1:22" x14ac:dyDescent="0.25">
      <c r="A132" s="132" t="s">
        <v>173</v>
      </c>
      <c r="B132" s="133"/>
      <c r="C132" s="133">
        <v>7553037.2199999997</v>
      </c>
      <c r="D132" s="133"/>
      <c r="E132" s="133">
        <v>0</v>
      </c>
      <c r="F132" s="133"/>
      <c r="G132" s="133">
        <v>7553037.2199999997</v>
      </c>
      <c r="H132" s="132" t="s">
        <v>173</v>
      </c>
      <c r="I132" s="133"/>
      <c r="J132" s="133">
        <v>7553037.2199999997</v>
      </c>
      <c r="K132" s="133"/>
      <c r="L132" s="133">
        <v>0</v>
      </c>
      <c r="M132" s="133"/>
      <c r="N132" s="133">
        <v>7553037.2199999997</v>
      </c>
      <c r="P132" s="218" t="s">
        <v>337</v>
      </c>
      <c r="Q132" s="208">
        <v>0</v>
      </c>
      <c r="R132" s="208"/>
      <c r="S132" s="208">
        <v>352770330.45999998</v>
      </c>
      <c r="T132" s="208"/>
      <c r="U132" s="208">
        <v>352770330.45999998</v>
      </c>
      <c r="V132" s="208"/>
    </row>
    <row r="133" spans="1:22" ht="30" x14ac:dyDescent="0.25">
      <c r="A133" s="132" t="s">
        <v>279</v>
      </c>
      <c r="B133" s="133">
        <v>11465452.32</v>
      </c>
      <c r="C133" s="133"/>
      <c r="D133" s="133">
        <v>0</v>
      </c>
      <c r="E133" s="133"/>
      <c r="F133" s="133">
        <v>11465452.32</v>
      </c>
      <c r="G133" s="133"/>
      <c r="H133" s="132" t="s">
        <v>279</v>
      </c>
      <c r="I133" s="133">
        <v>11465452.32</v>
      </c>
      <c r="J133" s="133"/>
      <c r="K133" s="133">
        <v>0</v>
      </c>
      <c r="L133" s="133"/>
      <c r="M133" s="133">
        <v>11465452.32</v>
      </c>
      <c r="N133" s="133"/>
      <c r="P133" s="218" t="s">
        <v>338</v>
      </c>
      <c r="Q133" s="208">
        <v>0</v>
      </c>
      <c r="R133" s="208"/>
      <c r="S133" s="208">
        <v>352770330.45999998</v>
      </c>
      <c r="T133" s="208"/>
      <c r="U133" s="208">
        <v>352770330.45999998</v>
      </c>
      <c r="V133" s="208"/>
    </row>
    <row r="134" spans="1:22" x14ac:dyDescent="0.25">
      <c r="A134" s="132" t="s">
        <v>174</v>
      </c>
      <c r="B134" s="133">
        <v>5732726.1600000001</v>
      </c>
      <c r="C134" s="133"/>
      <c r="D134" s="133">
        <v>0</v>
      </c>
      <c r="E134" s="133"/>
      <c r="F134" s="133">
        <v>5732726.1600000001</v>
      </c>
      <c r="G134" s="133"/>
      <c r="H134" s="132" t="s">
        <v>174</v>
      </c>
      <c r="I134" s="133">
        <v>5732726.1600000001</v>
      </c>
      <c r="J134" s="133"/>
      <c r="K134" s="133">
        <v>0</v>
      </c>
      <c r="L134" s="133"/>
      <c r="M134" s="133">
        <v>5732726.1600000001</v>
      </c>
      <c r="N134" s="133"/>
      <c r="P134" s="218" t="s">
        <v>277</v>
      </c>
      <c r="Q134" s="208">
        <v>1162212251.28</v>
      </c>
      <c r="R134" s="208"/>
      <c r="S134" s="208">
        <v>51286</v>
      </c>
      <c r="T134" s="208">
        <v>51286</v>
      </c>
      <c r="U134" s="208">
        <v>1162212251.28</v>
      </c>
      <c r="V134" s="208"/>
    </row>
    <row r="135" spans="1:22" x14ac:dyDescent="0.25">
      <c r="A135" s="132" t="s">
        <v>280</v>
      </c>
      <c r="B135" s="133"/>
      <c r="C135" s="133">
        <v>5732726.1600000001</v>
      </c>
      <c r="D135" s="133"/>
      <c r="E135" s="133">
        <v>0</v>
      </c>
      <c r="F135" s="133"/>
      <c r="G135" s="133">
        <v>5732726.1600000001</v>
      </c>
      <c r="H135" s="132" t="s">
        <v>280</v>
      </c>
      <c r="I135" s="133"/>
      <c r="J135" s="133">
        <v>5732726.1600000001</v>
      </c>
      <c r="K135" s="133"/>
      <c r="L135" s="133">
        <v>0</v>
      </c>
      <c r="M135" s="133"/>
      <c r="N135" s="133">
        <v>5732726.1600000001</v>
      </c>
      <c r="P135" s="218" t="s">
        <v>278</v>
      </c>
      <c r="Q135" s="208">
        <v>15106074.439999999</v>
      </c>
      <c r="R135" s="208"/>
      <c r="S135" s="208">
        <v>0</v>
      </c>
      <c r="T135" s="208"/>
      <c r="U135" s="208">
        <v>15106074.439999999</v>
      </c>
      <c r="V135" s="208"/>
    </row>
    <row r="136" spans="1:22" x14ac:dyDescent="0.25">
      <c r="A136" s="132" t="s">
        <v>281</v>
      </c>
      <c r="B136" s="133">
        <v>1135640724.52</v>
      </c>
      <c r="C136" s="133"/>
      <c r="D136" s="133">
        <v>112705</v>
      </c>
      <c r="E136" s="133">
        <v>112705</v>
      </c>
      <c r="F136" s="133">
        <v>1135640724.52</v>
      </c>
      <c r="G136" s="133"/>
      <c r="H136" s="132" t="s">
        <v>281</v>
      </c>
      <c r="I136" s="133">
        <v>1135640724.52</v>
      </c>
      <c r="J136" s="133"/>
      <c r="K136" s="133">
        <v>75072</v>
      </c>
      <c r="L136" s="133">
        <v>75072</v>
      </c>
      <c r="M136" s="133">
        <v>1135640724.52</v>
      </c>
      <c r="N136" s="133"/>
      <c r="P136" s="218" t="s">
        <v>172</v>
      </c>
      <c r="Q136" s="208">
        <v>7553037.2199999997</v>
      </c>
      <c r="R136" s="208"/>
      <c r="S136" s="208">
        <v>0</v>
      </c>
      <c r="T136" s="208"/>
      <c r="U136" s="208">
        <v>7553037.2199999997</v>
      </c>
      <c r="V136" s="208"/>
    </row>
    <row r="137" spans="1:22" x14ac:dyDescent="0.25">
      <c r="A137" s="132" t="s">
        <v>177</v>
      </c>
      <c r="B137" s="133">
        <v>619425</v>
      </c>
      <c r="C137" s="133"/>
      <c r="D137" s="133">
        <v>0</v>
      </c>
      <c r="E137" s="133"/>
      <c r="F137" s="133">
        <v>619425</v>
      </c>
      <c r="G137" s="133"/>
      <c r="H137" s="132" t="s">
        <v>177</v>
      </c>
      <c r="I137" s="133">
        <v>619425</v>
      </c>
      <c r="J137" s="133"/>
      <c r="K137" s="133">
        <v>0</v>
      </c>
      <c r="L137" s="133"/>
      <c r="M137" s="133">
        <v>619425</v>
      </c>
      <c r="N137" s="133"/>
      <c r="P137" s="215" t="s">
        <v>173</v>
      </c>
      <c r="Q137" s="208"/>
      <c r="R137" s="208">
        <v>7553037.2199999997</v>
      </c>
      <c r="S137" s="208"/>
      <c r="T137" s="208">
        <v>0</v>
      </c>
      <c r="U137" s="208"/>
      <c r="V137" s="208">
        <v>7553037.2199999997</v>
      </c>
    </row>
    <row r="138" spans="1:22" ht="30" x14ac:dyDescent="0.25">
      <c r="A138" s="132" t="s">
        <v>178</v>
      </c>
      <c r="B138" s="133"/>
      <c r="C138" s="133">
        <v>619425</v>
      </c>
      <c r="D138" s="133"/>
      <c r="E138" s="133">
        <v>0</v>
      </c>
      <c r="F138" s="133"/>
      <c r="G138" s="133">
        <v>619425</v>
      </c>
      <c r="H138" s="132" t="s">
        <v>178</v>
      </c>
      <c r="I138" s="133"/>
      <c r="J138" s="133">
        <v>619425</v>
      </c>
      <c r="K138" s="133"/>
      <c r="L138" s="133">
        <v>0</v>
      </c>
      <c r="M138" s="133"/>
      <c r="N138" s="133">
        <v>619425</v>
      </c>
      <c r="P138" s="215" t="s">
        <v>279</v>
      </c>
      <c r="Q138" s="208">
        <v>11465452.32</v>
      </c>
      <c r="R138" s="208"/>
      <c r="S138" s="208">
        <v>0</v>
      </c>
      <c r="T138" s="208"/>
      <c r="U138" s="208">
        <v>11465452.32</v>
      </c>
      <c r="V138" s="208"/>
    </row>
    <row r="139" spans="1:22" x14ac:dyDescent="0.25">
      <c r="A139" s="132" t="s">
        <v>179</v>
      </c>
      <c r="B139" s="134">
        <v>654524259.76999998</v>
      </c>
      <c r="C139" s="133"/>
      <c r="D139" s="135">
        <v>0</v>
      </c>
      <c r="E139" s="133"/>
      <c r="F139" s="133">
        <v>654524259.76999998</v>
      </c>
      <c r="G139" s="133"/>
      <c r="H139" s="132" t="s">
        <v>179</v>
      </c>
      <c r="I139" s="134">
        <v>654524259.76999998</v>
      </c>
      <c r="J139" s="133"/>
      <c r="K139" s="135">
        <v>0</v>
      </c>
      <c r="L139" s="133"/>
      <c r="M139" s="133">
        <v>654524259.76999998</v>
      </c>
      <c r="N139" s="133"/>
      <c r="P139" s="215" t="s">
        <v>174</v>
      </c>
      <c r="Q139" s="208">
        <v>5732726.1600000001</v>
      </c>
      <c r="R139" s="208"/>
      <c r="S139" s="208">
        <v>0</v>
      </c>
      <c r="T139" s="208"/>
      <c r="U139" s="208">
        <v>5732726.1600000001</v>
      </c>
      <c r="V139" s="208"/>
    </row>
    <row r="140" spans="1:22" x14ac:dyDescent="0.25">
      <c r="A140" s="132" t="s">
        <v>180</v>
      </c>
      <c r="B140" s="134"/>
      <c r="C140" s="133">
        <v>654524259.76999998</v>
      </c>
      <c r="D140" s="135"/>
      <c r="E140" s="133">
        <v>0</v>
      </c>
      <c r="F140" s="133"/>
      <c r="G140" s="133">
        <v>654524259.76999998</v>
      </c>
      <c r="H140" s="132" t="s">
        <v>180</v>
      </c>
      <c r="I140" s="134"/>
      <c r="J140" s="133">
        <v>654524259.76999998</v>
      </c>
      <c r="K140" s="135"/>
      <c r="L140" s="133">
        <v>0</v>
      </c>
      <c r="M140" s="133"/>
      <c r="N140" s="133">
        <v>654524259.76999998</v>
      </c>
      <c r="P140" s="215" t="s">
        <v>280</v>
      </c>
      <c r="Q140" s="208"/>
      <c r="R140" s="208">
        <v>5732726.1600000001</v>
      </c>
      <c r="S140" s="208"/>
      <c r="T140" s="208">
        <v>0</v>
      </c>
      <c r="U140" s="208"/>
      <c r="V140" s="208">
        <v>5732726.1600000001</v>
      </c>
    </row>
    <row r="141" spans="1:22" x14ac:dyDescent="0.25">
      <c r="A141" s="132" t="s">
        <v>181</v>
      </c>
      <c r="B141" s="134">
        <v>450000</v>
      </c>
      <c r="C141" s="133"/>
      <c r="D141" s="135">
        <v>0</v>
      </c>
      <c r="E141" s="133"/>
      <c r="F141" s="133">
        <v>450000</v>
      </c>
      <c r="G141" s="133"/>
      <c r="H141" s="132" t="s">
        <v>181</v>
      </c>
      <c r="I141" s="134">
        <v>450000</v>
      </c>
      <c r="J141" s="133"/>
      <c r="K141" s="135">
        <v>0</v>
      </c>
      <c r="L141" s="133"/>
      <c r="M141" s="133">
        <v>450000</v>
      </c>
      <c r="N141" s="133"/>
      <c r="P141" s="215" t="s">
        <v>281</v>
      </c>
      <c r="Q141" s="208">
        <v>1135640724.52</v>
      </c>
      <c r="R141" s="208"/>
      <c r="S141" s="208">
        <v>51286</v>
      </c>
      <c r="T141" s="208">
        <v>51286</v>
      </c>
      <c r="U141" s="208">
        <v>1135640724.52</v>
      </c>
      <c r="V141" s="208"/>
    </row>
    <row r="142" spans="1:22" x14ac:dyDescent="0.25">
      <c r="A142" s="132" t="s">
        <v>182</v>
      </c>
      <c r="B142" s="134"/>
      <c r="C142" s="133">
        <v>450000</v>
      </c>
      <c r="D142" s="135"/>
      <c r="E142" s="133">
        <v>0</v>
      </c>
      <c r="F142" s="133"/>
      <c r="G142" s="133">
        <v>450000</v>
      </c>
      <c r="H142" s="132" t="s">
        <v>182</v>
      </c>
      <c r="I142" s="134"/>
      <c r="J142" s="133">
        <v>450000</v>
      </c>
      <c r="K142" s="135"/>
      <c r="L142" s="133">
        <v>0</v>
      </c>
      <c r="M142" s="133"/>
      <c r="N142" s="133">
        <v>450000</v>
      </c>
      <c r="P142" s="215" t="s">
        <v>177</v>
      </c>
      <c r="Q142" s="208">
        <v>619425</v>
      </c>
      <c r="R142" s="208"/>
      <c r="S142" s="208">
        <v>32</v>
      </c>
      <c r="T142" s="208"/>
      <c r="U142" s="208">
        <v>619457</v>
      </c>
      <c r="V142" s="208"/>
    </row>
    <row r="143" spans="1:22" x14ac:dyDescent="0.25">
      <c r="A143" s="132" t="s">
        <v>282</v>
      </c>
      <c r="B143" s="133">
        <v>15427027.789999999</v>
      </c>
      <c r="C143" s="133"/>
      <c r="D143" s="133">
        <v>11050</v>
      </c>
      <c r="E143" s="133">
        <v>101655</v>
      </c>
      <c r="F143" s="133">
        <v>15336422.789999999</v>
      </c>
      <c r="G143" s="133"/>
      <c r="H143" s="132" t="s">
        <v>282</v>
      </c>
      <c r="I143" s="133">
        <v>15336422.789999999</v>
      </c>
      <c r="J143" s="133"/>
      <c r="K143" s="133">
        <v>55072</v>
      </c>
      <c r="L143" s="133">
        <v>20000</v>
      </c>
      <c r="M143" s="133">
        <v>15371494.789999999</v>
      </c>
      <c r="N143" s="133"/>
      <c r="P143" s="215" t="s">
        <v>178</v>
      </c>
      <c r="Q143" s="208"/>
      <c r="R143" s="208">
        <v>619425</v>
      </c>
      <c r="S143" s="208"/>
      <c r="T143" s="208">
        <v>32</v>
      </c>
      <c r="U143" s="208"/>
      <c r="V143" s="208">
        <v>619457</v>
      </c>
    </row>
    <row r="144" spans="1:22" x14ac:dyDescent="0.25">
      <c r="A144" s="132" t="s">
        <v>184</v>
      </c>
      <c r="B144" s="133"/>
      <c r="C144" s="133">
        <v>15427027.789999999</v>
      </c>
      <c r="D144" s="133">
        <v>101655</v>
      </c>
      <c r="E144" s="133">
        <v>11050</v>
      </c>
      <c r="F144" s="133"/>
      <c r="G144" s="133">
        <v>15336422.789999999</v>
      </c>
      <c r="H144" s="132" t="s">
        <v>184</v>
      </c>
      <c r="I144" s="133"/>
      <c r="J144" s="133">
        <v>15336422.789999999</v>
      </c>
      <c r="K144" s="133">
        <v>20000</v>
      </c>
      <c r="L144" s="133">
        <v>55072</v>
      </c>
      <c r="M144" s="133"/>
      <c r="N144" s="133">
        <v>15371494.789999999</v>
      </c>
      <c r="P144" s="215" t="s">
        <v>179</v>
      </c>
      <c r="Q144" s="208">
        <v>654524259.76999998</v>
      </c>
      <c r="R144" s="208"/>
      <c r="S144" s="208">
        <v>0</v>
      </c>
      <c r="T144" s="208"/>
      <c r="U144" s="208">
        <v>654524259.76999998</v>
      </c>
      <c r="V144" s="208"/>
    </row>
    <row r="145" spans="1:22" x14ac:dyDescent="0.25">
      <c r="A145" s="132" t="s">
        <v>283</v>
      </c>
      <c r="B145" s="133">
        <v>0</v>
      </c>
      <c r="C145" s="133"/>
      <c r="D145" s="133">
        <v>3654621754.7399998</v>
      </c>
      <c r="E145" s="133">
        <v>3654621754.7399998</v>
      </c>
      <c r="F145" s="133">
        <v>0</v>
      </c>
      <c r="G145" s="133"/>
      <c r="H145" s="132" t="s">
        <v>283</v>
      </c>
      <c r="I145" s="133">
        <v>0</v>
      </c>
      <c r="J145" s="133"/>
      <c r="K145" s="133">
        <v>4494181718.8800001</v>
      </c>
      <c r="L145" s="133">
        <v>4494181718.8800001</v>
      </c>
      <c r="M145" s="133">
        <v>0</v>
      </c>
      <c r="N145" s="133"/>
      <c r="P145" s="215" t="s">
        <v>180</v>
      </c>
      <c r="Q145" s="208"/>
      <c r="R145" s="208">
        <v>654524259.76999998</v>
      </c>
      <c r="S145" s="208"/>
      <c r="T145" s="208">
        <v>0</v>
      </c>
      <c r="U145" s="208"/>
      <c r="V145" s="208">
        <v>654524259.76999998</v>
      </c>
    </row>
    <row r="146" spans="1:22" x14ac:dyDescent="0.25">
      <c r="A146" s="132" t="s">
        <v>284</v>
      </c>
      <c r="B146" s="133">
        <v>0</v>
      </c>
      <c r="C146" s="133"/>
      <c r="D146" s="133">
        <v>1062038535.25</v>
      </c>
      <c r="E146" s="133">
        <v>1062038535.25</v>
      </c>
      <c r="F146" s="133">
        <v>0</v>
      </c>
      <c r="G146" s="133"/>
      <c r="H146" s="132" t="s">
        <v>284</v>
      </c>
      <c r="I146" s="133">
        <v>0</v>
      </c>
      <c r="J146" s="133"/>
      <c r="K146" s="133">
        <v>2096428838.1199999</v>
      </c>
      <c r="L146" s="133">
        <v>2096428838.1199999</v>
      </c>
      <c r="M146" s="133">
        <v>0</v>
      </c>
      <c r="N146" s="133"/>
      <c r="P146" s="215" t="s">
        <v>181</v>
      </c>
      <c r="Q146" s="208">
        <v>450000</v>
      </c>
      <c r="R146" s="208"/>
      <c r="S146" s="208">
        <v>0</v>
      </c>
      <c r="T146" s="208"/>
      <c r="U146" s="208">
        <v>450000</v>
      </c>
      <c r="V146" s="208"/>
    </row>
    <row r="147" spans="1:22" x14ac:dyDescent="0.25">
      <c r="A147" s="132" t="s">
        <v>185</v>
      </c>
      <c r="B147" s="133">
        <v>1100540210.77</v>
      </c>
      <c r="C147" s="133"/>
      <c r="D147" s="133">
        <v>0</v>
      </c>
      <c r="E147" s="133"/>
      <c r="F147" s="133">
        <v>1100540210.77</v>
      </c>
      <c r="G147" s="133"/>
      <c r="H147" s="132" t="s">
        <v>185</v>
      </c>
      <c r="I147" s="133">
        <v>0</v>
      </c>
      <c r="J147" s="133"/>
      <c r="K147" s="133">
        <v>1201246809.27</v>
      </c>
      <c r="L147" s="133">
        <v>1201246809.27</v>
      </c>
      <c r="M147" s="133">
        <v>0</v>
      </c>
      <c r="N147" s="133"/>
      <c r="P147" s="215" t="s">
        <v>182</v>
      </c>
      <c r="Q147" s="208"/>
      <c r="R147" s="208">
        <v>450000</v>
      </c>
      <c r="S147" s="208"/>
      <c r="T147" s="208">
        <v>0</v>
      </c>
      <c r="U147" s="208"/>
      <c r="V147" s="208">
        <v>450000</v>
      </c>
    </row>
    <row r="148" spans="1:22" ht="30" x14ac:dyDescent="0.25">
      <c r="A148" s="132" t="s">
        <v>186</v>
      </c>
      <c r="B148" s="133"/>
      <c r="C148" s="133">
        <v>188859389.61000001</v>
      </c>
      <c r="D148" s="133">
        <v>432878220.94</v>
      </c>
      <c r="E148" s="133">
        <v>264344205.25</v>
      </c>
      <c r="F148" s="133"/>
      <c r="G148" s="133">
        <v>20325373.920000002</v>
      </c>
      <c r="H148" s="132" t="s">
        <v>186</v>
      </c>
      <c r="I148" s="133"/>
      <c r="J148" s="133">
        <v>0</v>
      </c>
      <c r="K148" s="133">
        <v>404166146.45999998</v>
      </c>
      <c r="L148" s="133">
        <v>1288116545.2</v>
      </c>
      <c r="M148" s="133"/>
      <c r="N148" s="133">
        <v>883950398.74000001</v>
      </c>
      <c r="P148" s="215" t="s">
        <v>282</v>
      </c>
      <c r="Q148" s="208">
        <v>15289968.789999999</v>
      </c>
      <c r="R148" s="208"/>
      <c r="S148" s="208">
        <v>0</v>
      </c>
      <c r="T148" s="208">
        <v>51254</v>
      </c>
      <c r="U148" s="208">
        <v>15238714.789999999</v>
      </c>
      <c r="V148" s="208"/>
    </row>
    <row r="149" spans="1:22" ht="30" x14ac:dyDescent="0.25">
      <c r="A149" s="132" t="s">
        <v>187</v>
      </c>
      <c r="B149" s="133">
        <v>189027847.28</v>
      </c>
      <c r="C149" s="133"/>
      <c r="D149" s="133">
        <v>264344205.25</v>
      </c>
      <c r="E149" s="133"/>
      <c r="F149" s="133">
        <v>453372052.52999997</v>
      </c>
      <c r="G149" s="133"/>
      <c r="H149" s="132" t="s">
        <v>187</v>
      </c>
      <c r="I149" s="133">
        <v>0</v>
      </c>
      <c r="J149" s="133"/>
      <c r="K149" s="133">
        <v>88869735.930000007</v>
      </c>
      <c r="L149" s="133"/>
      <c r="M149" s="133">
        <v>88869735.930000007</v>
      </c>
      <c r="N149" s="133"/>
      <c r="P149" s="215" t="s">
        <v>184</v>
      </c>
      <c r="Q149" s="208"/>
      <c r="R149" s="208">
        <v>15289968.789999999</v>
      </c>
      <c r="S149" s="208">
        <v>51254</v>
      </c>
      <c r="T149" s="208">
        <v>0</v>
      </c>
      <c r="U149" s="208"/>
      <c r="V149" s="208">
        <v>15238714.789999999</v>
      </c>
    </row>
    <row r="150" spans="1:22" x14ac:dyDescent="0.25">
      <c r="A150" s="132" t="s">
        <v>188</v>
      </c>
      <c r="B150" s="133"/>
      <c r="C150" s="133">
        <v>0</v>
      </c>
      <c r="D150" s="133">
        <v>2592583219.4899998</v>
      </c>
      <c r="E150" s="133">
        <v>2592583219.4899998</v>
      </c>
      <c r="F150" s="133"/>
      <c r="G150" s="133">
        <v>0</v>
      </c>
      <c r="H150" s="132" t="s">
        <v>188</v>
      </c>
      <c r="I150" s="133"/>
      <c r="J150" s="133">
        <v>0</v>
      </c>
      <c r="K150" s="133">
        <v>404156146.45999998</v>
      </c>
      <c r="L150" s="133">
        <v>404156146.45999998</v>
      </c>
      <c r="M150" s="133"/>
      <c r="N150" s="133">
        <v>0</v>
      </c>
      <c r="P150" s="215" t="s">
        <v>283</v>
      </c>
      <c r="Q150" s="208">
        <v>0</v>
      </c>
      <c r="R150" s="208"/>
      <c r="S150" s="208">
        <v>3900717311.8400002</v>
      </c>
      <c r="T150" s="208">
        <v>3900717311.8400002</v>
      </c>
      <c r="U150" s="208">
        <v>0</v>
      </c>
      <c r="V150" s="208"/>
    </row>
    <row r="151" spans="1:22" x14ac:dyDescent="0.25">
      <c r="A151" s="132" t="s">
        <v>189</v>
      </c>
      <c r="B151" s="133"/>
      <c r="C151" s="133">
        <v>1100540210.77</v>
      </c>
      <c r="D151" s="133"/>
      <c r="E151" s="133">
        <v>0</v>
      </c>
      <c r="F151" s="133"/>
      <c r="G151" s="133">
        <v>1100540210.77</v>
      </c>
      <c r="H151" s="132" t="s">
        <v>189</v>
      </c>
      <c r="I151" s="133"/>
      <c r="J151" s="133">
        <v>0</v>
      </c>
      <c r="K151" s="133"/>
      <c r="L151" s="133">
        <v>404156146.45999998</v>
      </c>
      <c r="M151" s="133"/>
      <c r="N151" s="133">
        <v>404156146.45999998</v>
      </c>
      <c r="P151" s="215" t="s">
        <v>284</v>
      </c>
      <c r="Q151" s="208">
        <v>0</v>
      </c>
      <c r="R151" s="208"/>
      <c r="S151" s="208">
        <v>1102168572.04</v>
      </c>
      <c r="T151" s="208">
        <v>1102168572.04</v>
      </c>
      <c r="U151" s="208">
        <v>0</v>
      </c>
      <c r="V151" s="208"/>
    </row>
    <row r="152" spans="1:22" x14ac:dyDescent="0.25">
      <c r="A152" s="132" t="s">
        <v>285</v>
      </c>
      <c r="B152" s="133"/>
      <c r="C152" s="133">
        <v>0</v>
      </c>
      <c r="D152" s="133">
        <v>2592583219.4899998</v>
      </c>
      <c r="E152" s="133">
        <v>2592583219.4899998</v>
      </c>
      <c r="F152" s="133"/>
      <c r="G152" s="133">
        <v>0</v>
      </c>
      <c r="H152" s="132" t="s">
        <v>285</v>
      </c>
      <c r="I152" s="133"/>
      <c r="J152" s="133">
        <v>0</v>
      </c>
      <c r="K152" s="133">
        <v>2397752880.7600002</v>
      </c>
      <c r="L152" s="133">
        <v>2397752880.7600002</v>
      </c>
      <c r="M152" s="133"/>
      <c r="N152" s="133">
        <v>0</v>
      </c>
      <c r="P152" s="215" t="s">
        <v>185</v>
      </c>
      <c r="Q152" s="208">
        <v>1201246812.25</v>
      </c>
      <c r="R152" s="208"/>
      <c r="S152" s="208">
        <v>0</v>
      </c>
      <c r="T152" s="208"/>
      <c r="U152" s="208">
        <v>1201246812.25</v>
      </c>
      <c r="V152" s="208"/>
    </row>
    <row r="153" spans="1:22" x14ac:dyDescent="0.25">
      <c r="A153" s="132" t="s">
        <v>190</v>
      </c>
      <c r="B153" s="133"/>
      <c r="C153" s="133">
        <v>1100540210.77</v>
      </c>
      <c r="D153" s="133"/>
      <c r="E153" s="133">
        <v>0</v>
      </c>
      <c r="F153" s="133"/>
      <c r="G153" s="133">
        <v>1100540210.77</v>
      </c>
      <c r="H153" s="132" t="s">
        <v>190</v>
      </c>
      <c r="I153" s="133"/>
      <c r="J153" s="133">
        <v>0</v>
      </c>
      <c r="K153" s="133"/>
      <c r="L153" s="133">
        <v>1201246814.2</v>
      </c>
      <c r="M153" s="133"/>
      <c r="N153" s="133">
        <v>1201246814.2</v>
      </c>
      <c r="P153" s="215" t="s">
        <v>186</v>
      </c>
      <c r="Q153" s="208"/>
      <c r="R153" s="208">
        <v>250843413.83000001</v>
      </c>
      <c r="S153" s="208">
        <v>451003995.29000002</v>
      </c>
      <c r="T153" s="208">
        <v>200160581.46000001</v>
      </c>
      <c r="U153" s="208"/>
      <c r="V153" s="208">
        <v>0</v>
      </c>
    </row>
    <row r="154" spans="1:22" ht="30" x14ac:dyDescent="0.25">
      <c r="A154" s="132" t="s">
        <v>191</v>
      </c>
      <c r="B154" s="133">
        <v>241891929.47</v>
      </c>
      <c r="C154" s="133"/>
      <c r="D154" s="133">
        <v>426082759.99000001</v>
      </c>
      <c r="E154" s="133">
        <v>552451263.03999996</v>
      </c>
      <c r="F154" s="133" t="s">
        <v>339</v>
      </c>
      <c r="G154" s="133"/>
      <c r="H154" s="132" t="s">
        <v>191</v>
      </c>
      <c r="I154" s="133">
        <v>0</v>
      </c>
      <c r="J154" s="133"/>
      <c r="K154" s="133">
        <v>1328513062.1300001</v>
      </c>
      <c r="L154" s="133">
        <v>399262713.69999999</v>
      </c>
      <c r="M154" s="133">
        <v>929250348.43000007</v>
      </c>
      <c r="N154" s="133"/>
      <c r="P154" s="215" t="s">
        <v>187</v>
      </c>
      <c r="Q154" s="208">
        <v>220543702.15000001</v>
      </c>
      <c r="R154" s="208"/>
      <c r="S154" s="208">
        <v>200160581.46000001</v>
      </c>
      <c r="T154" s="208"/>
      <c r="U154" s="208">
        <v>420704283.61000001</v>
      </c>
      <c r="V154" s="208"/>
    </row>
    <row r="155" spans="1:22" ht="30" x14ac:dyDescent="0.25">
      <c r="A155" s="132" t="s">
        <v>192</v>
      </c>
      <c r="B155" s="133"/>
      <c r="C155" s="133">
        <v>189027847.28</v>
      </c>
      <c r="D155" s="133">
        <v>161738554.74000001</v>
      </c>
      <c r="E155" s="133">
        <v>426082759.99000001</v>
      </c>
      <c r="F155" s="133"/>
      <c r="G155" s="133">
        <v>453372052.52999997</v>
      </c>
      <c r="H155" s="132" t="s">
        <v>192</v>
      </c>
      <c r="I155" s="133"/>
      <c r="J155" s="133">
        <v>0</v>
      </c>
      <c r="K155" s="133">
        <v>40396516.93</v>
      </c>
      <c r="L155" s="133">
        <v>127266247.93000001</v>
      </c>
      <c r="M155" s="133"/>
      <c r="N155" s="133">
        <v>86869731</v>
      </c>
      <c r="P155" s="215" t="s">
        <v>188</v>
      </c>
      <c r="Q155" s="208"/>
      <c r="R155" s="208">
        <v>0</v>
      </c>
      <c r="S155" s="208">
        <v>451003995.29000002</v>
      </c>
      <c r="T155" s="208">
        <v>451003995.29000002</v>
      </c>
      <c r="U155" s="208"/>
      <c r="V155" s="208">
        <v>0</v>
      </c>
    </row>
    <row r="156" spans="1:22" x14ac:dyDescent="0.25">
      <c r="A156" s="132" t="s">
        <v>193</v>
      </c>
      <c r="B156" s="133">
        <v>131818466.18000001</v>
      </c>
      <c r="C156" s="133"/>
      <c r="D156" s="133">
        <v>390661656.94</v>
      </c>
      <c r="E156" s="133">
        <v>522390361.75999999</v>
      </c>
      <c r="F156" s="133">
        <v>89761.36</v>
      </c>
      <c r="G156" s="133"/>
      <c r="H156" s="132" t="s">
        <v>193</v>
      </c>
      <c r="I156" s="133">
        <v>0</v>
      </c>
      <c r="J156" s="133"/>
      <c r="K156" s="133">
        <v>358866196.76999998</v>
      </c>
      <c r="L156" s="133">
        <v>245030307.87</v>
      </c>
      <c r="M156" s="133">
        <v>113835888.89999998</v>
      </c>
      <c r="N156" s="133"/>
      <c r="P156" s="215" t="s">
        <v>189</v>
      </c>
      <c r="Q156" s="208"/>
      <c r="R156" s="208">
        <v>1170947100.5699999</v>
      </c>
      <c r="S156" s="208"/>
      <c r="T156" s="208">
        <v>451003995.29000002</v>
      </c>
      <c r="U156" s="208"/>
      <c r="V156" s="208">
        <v>1621951095.8599999</v>
      </c>
    </row>
    <row r="157" spans="1:22" x14ac:dyDescent="0.25">
      <c r="A157" s="132" t="s">
        <v>194</v>
      </c>
      <c r="B157" s="133">
        <v>54541446.450000003</v>
      </c>
      <c r="C157" s="133"/>
      <c r="D157" s="133">
        <v>522441413.12</v>
      </c>
      <c r="E157" s="133">
        <v>545829417.35000002</v>
      </c>
      <c r="F157" s="133">
        <v>31153442.219999999</v>
      </c>
      <c r="G157" s="133"/>
      <c r="H157" s="132" t="s">
        <v>194</v>
      </c>
      <c r="I157" s="133">
        <v>0</v>
      </c>
      <c r="J157" s="133"/>
      <c r="K157" s="133">
        <v>245030307.87</v>
      </c>
      <c r="L157" s="133">
        <v>212473398.53</v>
      </c>
      <c r="M157" s="133">
        <v>32556909.340000004</v>
      </c>
      <c r="N157" s="133"/>
      <c r="P157" s="215" t="s">
        <v>285</v>
      </c>
      <c r="Q157" s="208"/>
      <c r="R157" s="208">
        <v>0</v>
      </c>
      <c r="S157" s="208">
        <v>2798548739.8000002</v>
      </c>
      <c r="T157" s="208">
        <v>2798548739.8000002</v>
      </c>
      <c r="U157" s="208"/>
      <c r="V157" s="208">
        <v>0</v>
      </c>
    </row>
    <row r="158" spans="1:22" x14ac:dyDescent="0.25">
      <c r="A158" s="132" t="s">
        <v>286</v>
      </c>
      <c r="B158" s="133">
        <v>0</v>
      </c>
      <c r="C158" s="133"/>
      <c r="D158" s="133">
        <v>545829417.35000002</v>
      </c>
      <c r="E158" s="133">
        <v>545829417.35000002</v>
      </c>
      <c r="F158" s="133">
        <v>0</v>
      </c>
      <c r="G158" s="133"/>
      <c r="H158" s="132" t="s">
        <v>286</v>
      </c>
      <c r="I158" s="133">
        <v>0</v>
      </c>
      <c r="J158" s="133"/>
      <c r="K158" s="133">
        <v>212473398.53</v>
      </c>
      <c r="L158" s="133">
        <v>212473398.53</v>
      </c>
      <c r="M158" s="133">
        <v>0</v>
      </c>
      <c r="N158" s="133"/>
      <c r="P158" s="215" t="s">
        <v>190</v>
      </c>
      <c r="Q158" s="208"/>
      <c r="R158" s="208">
        <v>1201246812.25</v>
      </c>
      <c r="S158" s="208"/>
      <c r="T158" s="208">
        <v>0</v>
      </c>
      <c r="U158" s="208"/>
      <c r="V158" s="208">
        <v>1201246812.25</v>
      </c>
    </row>
    <row r="159" spans="1:22" ht="15.75" thickBot="1" x14ac:dyDescent="0.3">
      <c r="A159" s="132" t="s">
        <v>197</v>
      </c>
      <c r="B159" s="136">
        <v>861316215.95000005</v>
      </c>
      <c r="C159" s="136"/>
      <c r="D159" s="133">
        <v>545829417.35000002</v>
      </c>
      <c r="E159" s="136"/>
      <c r="F159" s="136">
        <v>1407145633.3</v>
      </c>
      <c r="G159" s="136"/>
      <c r="H159" s="132" t="s">
        <v>197</v>
      </c>
      <c r="I159" s="136">
        <v>0</v>
      </c>
      <c r="J159" s="136"/>
      <c r="K159" s="133">
        <v>212473398.53</v>
      </c>
      <c r="L159" s="136"/>
      <c r="M159" s="136">
        <v>212473398.53</v>
      </c>
      <c r="N159" s="136"/>
      <c r="P159" s="215" t="s">
        <v>191</v>
      </c>
      <c r="Q159" s="208">
        <v>387917998.56999999</v>
      </c>
      <c r="R159" s="208"/>
      <c r="S159" s="208">
        <v>320920310.22000003</v>
      </c>
      <c r="T159" s="208">
        <v>666205998.09000003</v>
      </c>
      <c r="U159" s="208">
        <v>42632310.700000003</v>
      </c>
      <c r="V159" s="208"/>
    </row>
    <row r="160" spans="1:22" ht="30.75" thickTop="1" x14ac:dyDescent="0.25">
      <c r="A160" s="137"/>
      <c r="B160" s="138">
        <v>5641788072.6300001</v>
      </c>
      <c r="C160" s="138"/>
      <c r="D160" s="138">
        <v>19907978118.77</v>
      </c>
      <c r="E160" s="138"/>
      <c r="F160" s="138">
        <v>6601356768.6000004</v>
      </c>
      <c r="G160" s="138"/>
      <c r="H160" s="137"/>
      <c r="I160" s="138">
        <v>2076924932.9200001</v>
      </c>
      <c r="J160" s="138"/>
      <c r="K160" s="138">
        <v>16292103351.41</v>
      </c>
      <c r="L160" s="138"/>
      <c r="M160" s="138">
        <v>5059729387.6099997</v>
      </c>
      <c r="N160" s="138"/>
      <c r="P160" s="215" t="s">
        <v>192</v>
      </c>
      <c r="Q160" s="208"/>
      <c r="R160" s="208">
        <v>303429473.52999997</v>
      </c>
      <c r="S160" s="208">
        <v>154778952.15000001</v>
      </c>
      <c r="T160" s="208">
        <v>320920310.22000003</v>
      </c>
      <c r="U160" s="208"/>
      <c r="V160" s="208">
        <v>469570831.60000002</v>
      </c>
    </row>
    <row r="161" spans="1:22" ht="30" x14ac:dyDescent="0.25">
      <c r="A161" s="137"/>
      <c r="B161" s="138"/>
      <c r="C161" s="138">
        <v>5641788072.6300001</v>
      </c>
      <c r="D161" s="138"/>
      <c r="E161" s="138">
        <v>19907978118.77</v>
      </c>
      <c r="F161" s="138"/>
      <c r="G161" s="138">
        <v>6601356768.6000004</v>
      </c>
      <c r="H161" s="137"/>
      <c r="I161" s="138"/>
      <c r="J161" s="138">
        <v>2076924932.9200001</v>
      </c>
      <c r="K161" s="138"/>
      <c r="L161" s="138">
        <v>16292103351.41</v>
      </c>
      <c r="M161" s="138"/>
      <c r="N161" s="138">
        <v>5059729387.6099997</v>
      </c>
      <c r="P161" s="215" t="s">
        <v>193</v>
      </c>
      <c r="Q161" s="208">
        <v>140927651.78</v>
      </c>
      <c r="R161" s="208"/>
      <c r="S161" s="208">
        <v>511427045.94</v>
      </c>
      <c r="T161" s="208">
        <v>623122118.37</v>
      </c>
      <c r="U161" s="208">
        <v>29232579.350000001</v>
      </c>
      <c r="V161" s="208"/>
    </row>
    <row r="162" spans="1:22" x14ac:dyDescent="0.25">
      <c r="P162" s="215" t="s">
        <v>194</v>
      </c>
      <c r="Q162" s="208">
        <v>60795114.689999998</v>
      </c>
      <c r="R162" s="208"/>
      <c r="S162" s="208">
        <v>623122118.37</v>
      </c>
      <c r="T162" s="208">
        <v>594150156.55999994</v>
      </c>
      <c r="U162" s="208">
        <v>89767076.5</v>
      </c>
      <c r="V162" s="208"/>
    </row>
    <row r="163" spans="1:22" x14ac:dyDescent="0.25">
      <c r="P163" s="215" t="s">
        <v>286</v>
      </c>
      <c r="Q163" s="208">
        <v>0</v>
      </c>
      <c r="R163" s="208"/>
      <c r="S163" s="208">
        <v>594150156.55999994</v>
      </c>
      <c r="T163" s="208">
        <v>594150156.55999994</v>
      </c>
      <c r="U163" s="208">
        <v>0</v>
      </c>
      <c r="V163" s="208"/>
    </row>
    <row r="164" spans="1:22" x14ac:dyDescent="0.25">
      <c r="P164" s="215" t="s">
        <v>197</v>
      </c>
      <c r="Q164" s="208">
        <v>915035520.74000001</v>
      </c>
      <c r="R164" s="208"/>
      <c r="S164" s="208">
        <v>594150156.55999994</v>
      </c>
      <c r="T164" s="208"/>
      <c r="U164" s="208">
        <v>1509185677.3</v>
      </c>
      <c r="V164" s="208"/>
    </row>
    <row r="165" spans="1:22" x14ac:dyDescent="0.25">
      <c r="P165" s="216"/>
      <c r="Q165" s="217">
        <v>6452513909.2700005</v>
      </c>
      <c r="R165" s="217"/>
      <c r="S165" s="217">
        <v>32308571479.59</v>
      </c>
      <c r="T165" s="217"/>
      <c r="U165" s="217">
        <v>7335383167.04</v>
      </c>
      <c r="V165" s="217"/>
    </row>
    <row r="166" spans="1:22" x14ac:dyDescent="0.25">
      <c r="P166" s="216"/>
      <c r="Q166" s="217"/>
      <c r="R166" s="217">
        <v>6452513909.2700005</v>
      </c>
      <c r="S166" s="217"/>
      <c r="T166" s="217">
        <v>32308571479.59</v>
      </c>
      <c r="U166" s="217"/>
      <c r="V166" s="217">
        <v>7335383167.04</v>
      </c>
    </row>
    <row r="167" spans="1:22" x14ac:dyDescent="0.25">
      <c r="P167" s="216"/>
      <c r="Q167" s="217"/>
      <c r="R167" s="217"/>
      <c r="S167" s="217"/>
      <c r="T167" s="217"/>
      <c r="U167" s="217"/>
      <c r="V167" s="217"/>
    </row>
  </sheetData>
  <mergeCells count="12"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showGridLines="0" tabSelected="1" workbookViewId="0">
      <selection activeCell="A85" sqref="A85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7" width="16.85546875" style="2" customWidth="1"/>
    <col min="8" max="13" width="17.42578125" style="2" customWidth="1"/>
    <col min="14" max="19" width="17.42578125" style="2" hidden="1" customWidth="1"/>
    <col min="20" max="20" width="20.42578125" style="2" customWidth="1"/>
    <col min="21" max="24" width="15.85546875" style="2" customWidth="1"/>
    <col min="25" max="26" width="16" style="2" customWidth="1"/>
    <col min="27" max="27" width="16.85546875" customWidth="1"/>
    <col min="28" max="28" width="19.42578125" style="3" customWidth="1"/>
    <col min="29" max="30" width="16.85546875" style="3" customWidth="1"/>
    <col min="31" max="31" width="16.85546875" style="2" customWidth="1"/>
    <col min="32" max="32" width="17.7109375" style="11" customWidth="1"/>
    <col min="33" max="33" width="32.28515625" style="169" customWidth="1"/>
    <col min="34" max="34" width="18.28515625" style="169" customWidth="1"/>
    <col min="35" max="37" width="17.85546875" style="169" bestFit="1" customWidth="1"/>
    <col min="38" max="38" width="16.85546875" style="169" bestFit="1" customWidth="1"/>
    <col min="39" max="39" width="18.140625" style="166" customWidth="1"/>
    <col min="40" max="40" width="75" style="166" customWidth="1"/>
    <col min="41" max="41" width="15.140625" style="167" bestFit="1" customWidth="1"/>
    <col min="42" max="42" width="10.5703125" style="166" customWidth="1"/>
    <col min="43" max="43" width="17.28515625" style="166" bestFit="1" customWidth="1"/>
    <col min="44" max="44" width="15.140625" style="166" bestFit="1" customWidth="1"/>
    <col min="45" max="45" width="15.7109375" style="166" bestFit="1" customWidth="1"/>
    <col min="46" max="46" width="15.140625" style="166" bestFit="1" customWidth="1"/>
    <col min="47" max="47" width="17.42578125" style="166" bestFit="1" customWidth="1"/>
    <col min="49" max="49" width="76.5703125" customWidth="1"/>
    <col min="50" max="50" width="14.7109375" bestFit="1" customWidth="1"/>
    <col min="51" max="51" width="12" bestFit="1" customWidth="1"/>
    <col min="52" max="52" width="13.7109375" bestFit="1" customWidth="1"/>
    <col min="54" max="54" width="14.7109375" bestFit="1" customWidth="1"/>
  </cols>
  <sheetData>
    <row r="1" spans="1:54" x14ac:dyDescent="0.25">
      <c r="B1" s="19"/>
      <c r="T1" s="149"/>
      <c r="U1" s="149"/>
      <c r="V1" s="149"/>
      <c r="W1" s="149"/>
      <c r="X1" s="149"/>
      <c r="Y1" s="149"/>
      <c r="Z1" s="149"/>
      <c r="AB1"/>
      <c r="AC1"/>
      <c r="AD1"/>
      <c r="AE1" s="192"/>
    </row>
    <row r="2" spans="1:54" ht="16.5" thickBot="1" x14ac:dyDescent="0.3">
      <c r="A2" s="18" t="s">
        <v>0</v>
      </c>
      <c r="B2" s="19"/>
      <c r="E2" s="26"/>
      <c r="F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0"/>
      <c r="W2" s="150"/>
      <c r="X2" s="151"/>
      <c r="Y2" s="151"/>
      <c r="Z2" s="151"/>
      <c r="AD2" s="151"/>
      <c r="AE2" s="151"/>
    </row>
    <row r="3" spans="1:54" ht="15.75" thickBot="1" x14ac:dyDescent="0.3">
      <c r="A3" s="18" t="s">
        <v>1</v>
      </c>
      <c r="B3" s="86"/>
      <c r="C3" s="263" t="s">
        <v>2</v>
      </c>
      <c r="D3" s="264"/>
      <c r="E3" s="264"/>
      <c r="F3" s="264"/>
      <c r="G3" s="265"/>
      <c r="H3" s="279" t="s">
        <v>375</v>
      </c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165" t="s">
        <v>376</v>
      </c>
      <c r="U3" s="266" t="s">
        <v>292</v>
      </c>
      <c r="V3" s="267"/>
      <c r="W3" s="267"/>
      <c r="X3" s="267"/>
      <c r="Y3" s="267"/>
      <c r="Z3" s="268"/>
      <c r="AA3" s="272" t="s">
        <v>379</v>
      </c>
      <c r="AB3" s="273"/>
      <c r="AC3" s="273"/>
      <c r="AD3" s="273"/>
      <c r="AE3" s="273"/>
      <c r="AF3" s="274"/>
      <c r="AG3" s="276"/>
      <c r="AH3" s="276"/>
      <c r="AI3" s="275"/>
      <c r="AJ3" s="275"/>
      <c r="AK3" s="275"/>
      <c r="AL3" s="275"/>
    </row>
    <row r="4" spans="1:54" ht="15.75" thickBot="1" x14ac:dyDescent="0.3">
      <c r="A4" s="18" t="s">
        <v>3</v>
      </c>
      <c r="B4" s="87"/>
      <c r="C4" s="24">
        <v>2013</v>
      </c>
      <c r="D4" s="88">
        <v>2014</v>
      </c>
      <c r="E4" s="88">
        <v>2015</v>
      </c>
      <c r="F4" s="88">
        <v>2016</v>
      </c>
      <c r="G4" s="88">
        <v>2017</v>
      </c>
      <c r="H4" s="197" t="s">
        <v>350</v>
      </c>
      <c r="I4" s="197" t="s">
        <v>351</v>
      </c>
      <c r="J4" s="197" t="s">
        <v>352</v>
      </c>
      <c r="K4" s="197" t="s">
        <v>353</v>
      </c>
      <c r="L4" s="197" t="s">
        <v>354</v>
      </c>
      <c r="M4" s="197" t="s">
        <v>355</v>
      </c>
      <c r="N4" s="197" t="s">
        <v>357</v>
      </c>
      <c r="O4" s="197" t="s">
        <v>358</v>
      </c>
      <c r="P4" s="197" t="s">
        <v>359</v>
      </c>
      <c r="Q4" s="197" t="s">
        <v>372</v>
      </c>
      <c r="R4" s="197" t="s">
        <v>373</v>
      </c>
      <c r="S4" s="197" t="s">
        <v>374</v>
      </c>
      <c r="T4" s="154">
        <v>2018</v>
      </c>
      <c r="U4" s="24">
        <v>2013</v>
      </c>
      <c r="V4" s="88">
        <v>2014</v>
      </c>
      <c r="W4" s="88">
        <v>2015</v>
      </c>
      <c r="X4" s="88">
        <v>2016</v>
      </c>
      <c r="Y4" s="88">
        <v>2017</v>
      </c>
      <c r="Z4" s="252" t="s">
        <v>377</v>
      </c>
      <c r="AA4" s="88" t="s">
        <v>206</v>
      </c>
      <c r="AB4" s="88" t="s">
        <v>207</v>
      </c>
      <c r="AC4" s="88" t="s">
        <v>234</v>
      </c>
      <c r="AD4" s="191" t="s">
        <v>340</v>
      </c>
      <c r="AE4" s="161" t="s">
        <v>370</v>
      </c>
      <c r="AF4" s="161" t="s">
        <v>378</v>
      </c>
    </row>
    <row r="5" spans="1:54" ht="15.75" thickBot="1" x14ac:dyDescent="0.3">
      <c r="A5" s="17" t="s">
        <v>4</v>
      </c>
      <c r="B5" s="27"/>
      <c r="C5" s="91"/>
      <c r="D5" s="92"/>
      <c r="E5" s="92"/>
      <c r="F5" s="92"/>
      <c r="G5" s="92"/>
      <c r="H5" s="231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203"/>
      <c r="U5" s="91"/>
      <c r="V5" s="92"/>
      <c r="W5" s="92"/>
      <c r="X5" s="92"/>
      <c r="Y5" s="92"/>
      <c r="Z5" s="251">
        <v>6</v>
      </c>
      <c r="AA5" s="33" t="s">
        <v>229</v>
      </c>
      <c r="AB5" s="33" t="s">
        <v>230</v>
      </c>
      <c r="AC5" s="33" t="s">
        <v>231</v>
      </c>
      <c r="AD5" s="34" t="s">
        <v>341</v>
      </c>
      <c r="AE5" s="165" t="s">
        <v>371</v>
      </c>
      <c r="AF5" s="253">
        <v>132.28200000000001</v>
      </c>
      <c r="AG5" s="223"/>
      <c r="AH5" s="224"/>
      <c r="AI5" s="224"/>
      <c r="AJ5" s="224"/>
      <c r="AK5" s="224"/>
      <c r="AL5" s="224"/>
      <c r="AM5" s="176"/>
      <c r="AO5" s="166"/>
    </row>
    <row r="6" spans="1:54" x14ac:dyDescent="0.25">
      <c r="B6" s="27"/>
      <c r="C6" s="89"/>
      <c r="D6" s="29"/>
      <c r="E6" s="29"/>
      <c r="F6" s="29"/>
      <c r="G6" s="29"/>
      <c r="H6" s="232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203"/>
      <c r="U6" s="89"/>
      <c r="V6" s="29"/>
      <c r="W6" s="29"/>
      <c r="X6" s="29"/>
      <c r="Y6" s="29"/>
      <c r="Z6" s="162"/>
      <c r="AA6" s="242">
        <f>AF5/111.508</f>
        <v>1.1863005344907991</v>
      </c>
      <c r="AB6" s="204">
        <f>AF5/116.059</f>
        <v>1.1397823520795458</v>
      </c>
      <c r="AC6" s="204">
        <f>AF5/118.532</f>
        <v>1.1160024297236191</v>
      </c>
      <c r="AD6" s="205">
        <f>AF5/122.515</f>
        <v>1.0797208505081011</v>
      </c>
      <c r="AE6" s="193">
        <f>AF5/130.813</f>
        <v>1.0112297707414402</v>
      </c>
      <c r="AF6" s="193">
        <v>1</v>
      </c>
      <c r="AG6" s="223"/>
      <c r="AH6" s="224"/>
      <c r="AI6" s="224"/>
      <c r="AJ6" s="224"/>
      <c r="AK6" s="224"/>
      <c r="AL6" s="224"/>
      <c r="AM6" s="176"/>
    </row>
    <row r="7" spans="1:54" x14ac:dyDescent="0.25">
      <c r="A7" s="18" t="s">
        <v>5</v>
      </c>
      <c r="B7" s="27"/>
      <c r="C7" s="89"/>
      <c r="D7" s="29"/>
      <c r="E7" s="29"/>
      <c r="F7" s="29"/>
      <c r="G7" s="29"/>
      <c r="H7" s="232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203"/>
      <c r="U7" s="89"/>
      <c r="V7" s="29"/>
      <c r="W7" s="29"/>
      <c r="X7" s="29"/>
      <c r="Y7" s="29"/>
      <c r="Z7" s="162"/>
      <c r="AA7" s="243"/>
      <c r="AB7" s="29"/>
      <c r="AC7" s="29"/>
      <c r="AD7" s="30"/>
      <c r="AE7" s="162"/>
      <c r="AF7" s="162"/>
      <c r="AG7" s="223"/>
      <c r="AH7" s="225"/>
      <c r="AI7" s="225"/>
      <c r="AJ7" s="225"/>
      <c r="AK7" s="225"/>
      <c r="AL7" s="225"/>
      <c r="AM7" s="177"/>
      <c r="AN7" s="171"/>
      <c r="AV7" s="11"/>
      <c r="AW7" s="11"/>
      <c r="AX7" s="11"/>
      <c r="AY7" s="11"/>
      <c r="AZ7" s="11"/>
      <c r="BA7" s="11"/>
      <c r="BB7" s="11"/>
    </row>
    <row r="8" spans="1:54" s="100" customFormat="1" x14ac:dyDescent="0.25">
      <c r="A8" s="109" t="s">
        <v>287</v>
      </c>
      <c r="B8" s="110"/>
      <c r="C8" s="111">
        <f>SUM(C9:C13)</f>
        <v>214946371.92999998</v>
      </c>
      <c r="D8" s="112">
        <f>SUM(D9:D13)</f>
        <v>282382097.51999998</v>
      </c>
      <c r="E8" s="112">
        <f>SUM(E9:E13)</f>
        <v>311646227.29000002</v>
      </c>
      <c r="F8" s="112">
        <f>SUM(F9:F13)</f>
        <v>352368327.89999998</v>
      </c>
      <c r="G8" s="112">
        <v>316453108.44999999</v>
      </c>
      <c r="H8" s="233">
        <f t="shared" ref="H8:M8" si="0">SUM(H9:H13)</f>
        <v>61455810</v>
      </c>
      <c r="I8" s="113">
        <f t="shared" si="0"/>
        <v>55159114.110000014</v>
      </c>
      <c r="J8" s="113">
        <f t="shared" si="0"/>
        <v>24184767.009999998</v>
      </c>
      <c r="K8" s="113">
        <f t="shared" si="0"/>
        <v>15065048.549999999</v>
      </c>
      <c r="L8" s="113">
        <f t="shared" si="0"/>
        <v>12569593.68</v>
      </c>
      <c r="M8" s="113">
        <f t="shared" si="0"/>
        <v>25615128.27</v>
      </c>
      <c r="N8" s="113"/>
      <c r="O8" s="113"/>
      <c r="P8" s="113"/>
      <c r="Q8" s="113"/>
      <c r="R8" s="113"/>
      <c r="S8" s="113"/>
      <c r="T8" s="194">
        <f t="shared" ref="T8:T39" si="1">SUM(H8:S8)</f>
        <v>194049461.62000003</v>
      </c>
      <c r="U8" s="111">
        <f t="shared" ref="U8:U28" si="2">+C8/12</f>
        <v>17912197.660833333</v>
      </c>
      <c r="V8" s="112">
        <f t="shared" ref="V8:V28" si="3">+D8/12</f>
        <v>23531841.459999997</v>
      </c>
      <c r="W8" s="112">
        <f t="shared" ref="W8:W28" si="4">+E8/12</f>
        <v>25970518.940833334</v>
      </c>
      <c r="X8" s="112">
        <f t="shared" ref="X8:X28" si="5">F8/12</f>
        <v>29364027.324999999</v>
      </c>
      <c r="Y8" s="112">
        <f t="shared" ref="Y8:Y28" si="6">G8/12</f>
        <v>26371092.370833334</v>
      </c>
      <c r="Z8" s="156">
        <f>T8/$Z$5</f>
        <v>32341576.936666671</v>
      </c>
      <c r="AA8" s="244">
        <f t="shared" ref="AA8:AA28" si="7">$AA$6*C8</f>
        <v>254990995.90741706</v>
      </c>
      <c r="AB8" s="112">
        <f t="shared" ref="AB8:AB28" si="8">$AB$6*D8</f>
        <v>321854131.29650128</v>
      </c>
      <c r="AC8" s="112">
        <f t="shared" ref="AC8:AC28" si="9">$AC$6*E8</f>
        <v>347797946.86983925</v>
      </c>
      <c r="AD8" s="113">
        <f t="shared" ref="AD8:AD28" si="10">$AD$6*$F8</f>
        <v>380459430.69230539</v>
      </c>
      <c r="AE8" s="156">
        <f t="shared" ref="AE8:AE39" si="11">$AE$6*G8</f>
        <v>320006804.30830961</v>
      </c>
      <c r="AF8" s="156">
        <f>$AF$6*T8</f>
        <v>194049461.62000003</v>
      </c>
      <c r="AG8" s="223"/>
      <c r="AH8" s="224"/>
      <c r="AI8" s="224"/>
      <c r="AJ8" s="224"/>
      <c r="AK8" s="224"/>
      <c r="AL8" s="224"/>
      <c r="AM8" s="176"/>
      <c r="AN8" s="169"/>
      <c r="AO8" s="171"/>
      <c r="AP8" s="171"/>
      <c r="AQ8" s="171"/>
      <c r="AR8" s="171"/>
      <c r="AS8" s="171"/>
      <c r="AT8" s="171"/>
      <c r="AU8" s="168"/>
      <c r="AV8" s="101"/>
      <c r="AW8" s="101"/>
      <c r="AX8" s="101"/>
      <c r="AY8" s="101"/>
      <c r="AZ8" s="101"/>
      <c r="BA8" s="101"/>
      <c r="BB8" s="101"/>
    </row>
    <row r="9" spans="1:54" s="108" customFormat="1" ht="12" x14ac:dyDescent="0.2">
      <c r="A9" s="102" t="s">
        <v>6</v>
      </c>
      <c r="B9" s="103"/>
      <c r="C9" s="104">
        <v>8035180.5700000003</v>
      </c>
      <c r="D9" s="105">
        <v>7684140.5599999996</v>
      </c>
      <c r="E9" s="105">
        <v>7383353.7999999998</v>
      </c>
      <c r="F9" s="105">
        <v>10815978.029999999</v>
      </c>
      <c r="G9" s="105">
        <v>1196269.6599999997</v>
      </c>
      <c r="H9" s="232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95">
        <f t="shared" si="1"/>
        <v>0</v>
      </c>
      <c r="U9" s="104">
        <f t="shared" si="2"/>
        <v>669598.38083333336</v>
      </c>
      <c r="V9" s="105">
        <f t="shared" si="3"/>
        <v>640345.04666666663</v>
      </c>
      <c r="W9" s="105">
        <f t="shared" si="4"/>
        <v>615279.48333333328</v>
      </c>
      <c r="X9" s="105">
        <f t="shared" si="5"/>
        <v>901331.50249999994</v>
      </c>
      <c r="Y9" s="105">
        <f t="shared" si="6"/>
        <v>99689.138333333307</v>
      </c>
      <c r="Z9" s="157">
        <f t="shared" ref="Z9:Z35" si="12">T9/$Z$5</f>
        <v>0</v>
      </c>
      <c r="AA9" s="245">
        <f t="shared" si="7"/>
        <v>9532139.0049210843</v>
      </c>
      <c r="AB9" s="105">
        <f t="shared" si="8"/>
        <v>8758247.801186638</v>
      </c>
      <c r="AC9" s="105">
        <f t="shared" si="9"/>
        <v>8239840.7803091155</v>
      </c>
      <c r="AD9" s="106">
        <f t="shared" si="10"/>
        <v>11678236.997628534</v>
      </c>
      <c r="AE9" s="157">
        <f t="shared" si="11"/>
        <v>1209703.4940267403</v>
      </c>
      <c r="AF9" s="157">
        <f t="shared" ref="AF9:AF72" si="13">$AF$6*T9</f>
        <v>0</v>
      </c>
      <c r="AG9" s="223"/>
      <c r="AH9" s="224"/>
      <c r="AI9" s="224"/>
      <c r="AJ9" s="224"/>
      <c r="AK9" s="224"/>
      <c r="AL9" s="224"/>
      <c r="AM9" s="176"/>
      <c r="AN9" s="169"/>
      <c r="AO9" s="169"/>
      <c r="AP9" s="169"/>
      <c r="AQ9" s="169"/>
      <c r="AR9" s="169"/>
      <c r="AS9" s="169"/>
      <c r="AT9" s="169"/>
      <c r="AU9" s="169"/>
      <c r="AV9" s="107"/>
      <c r="AW9" s="107"/>
      <c r="AX9" s="107"/>
      <c r="AY9" s="107"/>
      <c r="AZ9" s="107"/>
      <c r="BA9" s="107"/>
      <c r="BB9" s="107"/>
    </row>
    <row r="10" spans="1:54" s="108" customFormat="1" ht="12" x14ac:dyDescent="0.2">
      <c r="A10" s="102" t="s">
        <v>7</v>
      </c>
      <c r="B10" s="103"/>
      <c r="C10" s="104">
        <v>132106640.62</v>
      </c>
      <c r="D10" s="105">
        <v>182265896.77000001</v>
      </c>
      <c r="E10" s="105">
        <v>211854820.74000001</v>
      </c>
      <c r="F10" s="105">
        <v>227038704.90000001</v>
      </c>
      <c r="G10" s="105">
        <v>208627180.25</v>
      </c>
      <c r="H10" s="232">
        <v>53845272.450000003</v>
      </c>
      <c r="I10" s="106">
        <v>45332176.130000003</v>
      </c>
      <c r="J10" s="106">
        <v>15481807.84</v>
      </c>
      <c r="K10" s="106">
        <v>8629085.7699999996</v>
      </c>
      <c r="L10" s="106">
        <v>8407499.1699999999</v>
      </c>
      <c r="M10" s="106">
        <v>10361922.609999999</v>
      </c>
      <c r="N10" s="106"/>
      <c r="O10" s="106"/>
      <c r="P10" s="106"/>
      <c r="Q10" s="106"/>
      <c r="R10" s="106"/>
      <c r="S10" s="106"/>
      <c r="T10" s="195">
        <f t="shared" si="1"/>
        <v>142057763.97000003</v>
      </c>
      <c r="U10" s="104">
        <f t="shared" si="2"/>
        <v>11008886.718333334</v>
      </c>
      <c r="V10" s="105">
        <f t="shared" si="3"/>
        <v>15188824.730833335</v>
      </c>
      <c r="W10" s="105">
        <f t="shared" si="4"/>
        <v>17654568.395</v>
      </c>
      <c r="X10" s="105">
        <f t="shared" si="5"/>
        <v>18919892.074999999</v>
      </c>
      <c r="Y10" s="105">
        <f t="shared" si="6"/>
        <v>17385598.354166668</v>
      </c>
      <c r="Z10" s="157">
        <f t="shared" si="12"/>
        <v>23676293.995000005</v>
      </c>
      <c r="AA10" s="245">
        <f t="shared" si="7"/>
        <v>156718178.37728992</v>
      </c>
      <c r="AB10" s="105">
        <f t="shared" si="8"/>
        <v>207743452.5243983</v>
      </c>
      <c r="AC10" s="105">
        <f t="shared" si="9"/>
        <v>236430494.69450179</v>
      </c>
      <c r="AD10" s="106">
        <f t="shared" si="10"/>
        <v>245138423.55288577</v>
      </c>
      <c r="AE10" s="157">
        <f t="shared" si="11"/>
        <v>210970015.65464061</v>
      </c>
      <c r="AF10" s="157">
        <f t="shared" si="13"/>
        <v>142057763.97000003</v>
      </c>
      <c r="AG10" s="223"/>
      <c r="AH10" s="224"/>
      <c r="AI10" s="224"/>
      <c r="AJ10" s="224"/>
      <c r="AK10" s="224"/>
      <c r="AL10" s="224"/>
      <c r="AM10" s="176"/>
      <c r="AN10" s="169"/>
      <c r="AO10" s="169"/>
      <c r="AP10" s="169"/>
      <c r="AQ10" s="169"/>
      <c r="AR10" s="169"/>
      <c r="AS10" s="169"/>
      <c r="AT10" s="169"/>
      <c r="AU10" s="169"/>
      <c r="AV10" s="107"/>
      <c r="AW10" s="107"/>
      <c r="AX10" s="107"/>
      <c r="AY10" s="107"/>
      <c r="AZ10" s="107"/>
      <c r="BA10" s="107"/>
      <c r="BB10" s="107"/>
    </row>
    <row r="11" spans="1:54" s="108" customFormat="1" ht="12" x14ac:dyDescent="0.2">
      <c r="A11" s="102" t="s">
        <v>250</v>
      </c>
      <c r="B11" s="103"/>
      <c r="C11" s="104">
        <v>45574107.289999999</v>
      </c>
      <c r="D11" s="105">
        <v>45636612.299999997</v>
      </c>
      <c r="E11" s="105">
        <v>43286285.170000002</v>
      </c>
      <c r="F11" s="105">
        <v>56126235.259999998</v>
      </c>
      <c r="G11" s="105">
        <v>58231517.350000001</v>
      </c>
      <c r="H11" s="232">
        <v>576591.29</v>
      </c>
      <c r="I11" s="106">
        <v>2258059.16</v>
      </c>
      <c r="J11" s="106">
        <v>2630661.13</v>
      </c>
      <c r="K11" s="106">
        <v>3631199.11</v>
      </c>
      <c r="L11" s="106">
        <v>2340289.9500000002</v>
      </c>
      <c r="M11" s="106">
        <v>11334460.34</v>
      </c>
      <c r="N11" s="106"/>
      <c r="O11" s="106"/>
      <c r="P11" s="106"/>
      <c r="Q11" s="106"/>
      <c r="R11" s="106"/>
      <c r="S11" s="106"/>
      <c r="T11" s="195">
        <f t="shared" si="1"/>
        <v>22771260.98</v>
      </c>
      <c r="U11" s="104">
        <f t="shared" si="2"/>
        <v>3797842.2741666664</v>
      </c>
      <c r="V11" s="105">
        <f t="shared" si="3"/>
        <v>3803051.0249999999</v>
      </c>
      <c r="W11" s="105">
        <f t="shared" si="4"/>
        <v>3607190.4308333336</v>
      </c>
      <c r="X11" s="105">
        <f t="shared" si="5"/>
        <v>4677186.2716666665</v>
      </c>
      <c r="Y11" s="105">
        <f t="shared" si="6"/>
        <v>4852626.4458333338</v>
      </c>
      <c r="Z11" s="157">
        <f t="shared" si="12"/>
        <v>3795210.1633333336</v>
      </c>
      <c r="AA11" s="245">
        <f t="shared" si="7"/>
        <v>54064587.837068021</v>
      </c>
      <c r="AB11" s="105">
        <f t="shared" si="8"/>
        <v>52015805.308236331</v>
      </c>
      <c r="AC11" s="105">
        <f t="shared" si="9"/>
        <v>48307599.423429459</v>
      </c>
      <c r="AD11" s="106">
        <f t="shared" si="10"/>
        <v>60600666.470744967</v>
      </c>
      <c r="AE11" s="157">
        <f t="shared" si="11"/>
        <v>58885443.939766698</v>
      </c>
      <c r="AF11" s="157">
        <f t="shared" si="13"/>
        <v>22771260.98</v>
      </c>
      <c r="AG11" s="223"/>
      <c r="AH11" s="224"/>
      <c r="AI11" s="224"/>
      <c r="AJ11" s="224"/>
      <c r="AK11" s="224"/>
      <c r="AL11" s="224"/>
      <c r="AM11" s="176"/>
      <c r="AN11" s="169"/>
      <c r="AO11" s="169"/>
      <c r="AP11" s="169"/>
      <c r="AQ11" s="169"/>
      <c r="AR11" s="169"/>
      <c r="AS11" s="169"/>
      <c r="AT11" s="169"/>
      <c r="AU11" s="169"/>
      <c r="AV11" s="107"/>
      <c r="AW11" s="107"/>
      <c r="AX11" s="107"/>
      <c r="AY11" s="107"/>
      <c r="AZ11" s="107"/>
      <c r="BA11" s="107"/>
      <c r="BB11" s="107"/>
    </row>
    <row r="12" spans="1:54" s="108" customFormat="1" ht="12" x14ac:dyDescent="0.2">
      <c r="A12" s="102" t="s">
        <v>8</v>
      </c>
      <c r="B12" s="103"/>
      <c r="C12" s="104"/>
      <c r="D12" s="105">
        <v>13138247.619999999</v>
      </c>
      <c r="E12" s="105">
        <v>10688209.5</v>
      </c>
      <c r="F12" s="105">
        <v>12194340.15</v>
      </c>
      <c r="G12" s="105">
        <v>6633727.5599999987</v>
      </c>
      <c r="H12" s="232">
        <v>528814.4</v>
      </c>
      <c r="I12" s="106">
        <v>720187.84</v>
      </c>
      <c r="J12" s="106">
        <v>514278.25</v>
      </c>
      <c r="K12" s="106">
        <v>495189.15</v>
      </c>
      <c r="L12" s="106">
        <v>255927.27</v>
      </c>
      <c r="M12" s="106">
        <v>288534.39</v>
      </c>
      <c r="N12" s="106"/>
      <c r="O12" s="106"/>
      <c r="P12" s="106"/>
      <c r="Q12" s="106"/>
      <c r="R12" s="106"/>
      <c r="S12" s="106"/>
      <c r="T12" s="195">
        <f t="shared" si="1"/>
        <v>2802931.3000000003</v>
      </c>
      <c r="U12" s="104">
        <f t="shared" si="2"/>
        <v>0</v>
      </c>
      <c r="V12" s="105">
        <f t="shared" si="3"/>
        <v>1094853.9683333333</v>
      </c>
      <c r="W12" s="105">
        <f t="shared" si="4"/>
        <v>890684.125</v>
      </c>
      <c r="X12" s="105">
        <f t="shared" si="5"/>
        <v>1016195.0125000001</v>
      </c>
      <c r="Y12" s="105">
        <f t="shared" si="6"/>
        <v>552810.62999999989</v>
      </c>
      <c r="Z12" s="157">
        <f t="shared" si="12"/>
        <v>467155.21666666673</v>
      </c>
      <c r="AA12" s="245">
        <f t="shared" si="7"/>
        <v>0</v>
      </c>
      <c r="AB12" s="105">
        <f t="shared" si="8"/>
        <v>14974742.774527093</v>
      </c>
      <c r="AC12" s="105">
        <f t="shared" si="9"/>
        <v>11928067.771395069</v>
      </c>
      <c r="AD12" s="106">
        <f t="shared" si="10"/>
        <v>13166483.318143085</v>
      </c>
      <c r="AE12" s="157">
        <f t="shared" si="11"/>
        <v>6708222.7996599721</v>
      </c>
      <c r="AF12" s="157">
        <f t="shared" si="13"/>
        <v>2802931.3000000003</v>
      </c>
      <c r="AG12" s="223"/>
      <c r="AH12" s="224"/>
      <c r="AI12" s="224"/>
      <c r="AJ12" s="224"/>
      <c r="AK12" s="224"/>
      <c r="AL12" s="224"/>
      <c r="AM12" s="176"/>
      <c r="AN12" s="169"/>
      <c r="AO12" s="170"/>
      <c r="AP12" s="169"/>
      <c r="AQ12" s="169"/>
      <c r="AR12" s="169"/>
      <c r="AS12" s="169"/>
      <c r="AT12" s="169"/>
      <c r="AU12" s="169"/>
      <c r="AV12" s="107"/>
      <c r="AW12" s="107"/>
      <c r="AX12" s="107"/>
      <c r="AY12" s="107"/>
      <c r="AZ12" s="107"/>
      <c r="BA12" s="107"/>
      <c r="BB12" s="107"/>
    </row>
    <row r="13" spans="1:54" s="108" customFormat="1" x14ac:dyDescent="0.25">
      <c r="A13" s="102" t="s">
        <v>9</v>
      </c>
      <c r="B13" s="103"/>
      <c r="C13" s="104">
        <v>29230443.449999999</v>
      </c>
      <c r="D13" s="105">
        <v>33657200.270000003</v>
      </c>
      <c r="E13" s="105">
        <v>38433558.079999998</v>
      </c>
      <c r="F13" s="105">
        <v>46193069.560000002</v>
      </c>
      <c r="G13" s="105">
        <v>41764413.629999995</v>
      </c>
      <c r="H13" s="232">
        <v>6505131.8600000003</v>
      </c>
      <c r="I13" s="106">
        <v>6848690.9800000004</v>
      </c>
      <c r="J13" s="106">
        <v>5558019.79</v>
      </c>
      <c r="K13" s="106">
        <v>2309574.52</v>
      </c>
      <c r="L13" s="106">
        <v>1565877.29</v>
      </c>
      <c r="M13" s="106">
        <v>3630210.93</v>
      </c>
      <c r="N13" s="106"/>
      <c r="O13" s="106"/>
      <c r="P13" s="106"/>
      <c r="Q13" s="106"/>
      <c r="R13" s="106"/>
      <c r="S13" s="106"/>
      <c r="T13" s="195">
        <f t="shared" si="1"/>
        <v>26417505.369999997</v>
      </c>
      <c r="U13" s="104">
        <f t="shared" si="2"/>
        <v>2435870.2875000001</v>
      </c>
      <c r="V13" s="105">
        <f t="shared" si="3"/>
        <v>2804766.6891666669</v>
      </c>
      <c r="W13" s="105">
        <f t="shared" si="4"/>
        <v>3202796.5066666664</v>
      </c>
      <c r="X13" s="105">
        <f t="shared" si="5"/>
        <v>3849422.4633333334</v>
      </c>
      <c r="Y13" s="105">
        <f t="shared" si="6"/>
        <v>3480367.8024999998</v>
      </c>
      <c r="Z13" s="157">
        <f t="shared" si="12"/>
        <v>4402917.5616666665</v>
      </c>
      <c r="AA13" s="245">
        <f t="shared" si="7"/>
        <v>34676090.688138075</v>
      </c>
      <c r="AB13" s="105">
        <f t="shared" si="8"/>
        <v>38361882.888152927</v>
      </c>
      <c r="AC13" s="105">
        <f t="shared" si="9"/>
        <v>42891944.200203829</v>
      </c>
      <c r="AD13" s="106">
        <f t="shared" si="10"/>
        <v>49875620.352903076</v>
      </c>
      <c r="AE13" s="157">
        <f t="shared" si="11"/>
        <v>42233418.420215577</v>
      </c>
      <c r="AF13" s="157">
        <f t="shared" si="13"/>
        <v>26417505.369999997</v>
      </c>
      <c r="AG13" s="223"/>
      <c r="AH13" s="225"/>
      <c r="AI13" s="225"/>
      <c r="AJ13" s="225"/>
      <c r="AK13" s="225"/>
      <c r="AL13" s="225"/>
      <c r="AM13" s="177"/>
      <c r="AN13" s="168"/>
      <c r="AO13" s="169"/>
      <c r="AP13" s="169"/>
      <c r="AQ13" s="169"/>
      <c r="AR13" s="169"/>
      <c r="AS13" s="169"/>
      <c r="AT13" s="169"/>
      <c r="AU13" s="169"/>
      <c r="AV13" s="107"/>
      <c r="AW13" s="107"/>
      <c r="AX13" s="107"/>
      <c r="AY13" s="107"/>
      <c r="AZ13" s="107"/>
      <c r="BA13" s="107"/>
      <c r="BB13" s="107"/>
    </row>
    <row r="14" spans="1:54" s="100" customFormat="1" x14ac:dyDescent="0.25">
      <c r="A14" s="109" t="s">
        <v>288</v>
      </c>
      <c r="B14" s="110"/>
      <c r="C14" s="111">
        <f>SUM(C15:C16)</f>
        <v>31253484.289999999</v>
      </c>
      <c r="D14" s="112">
        <f t="shared" ref="D14:E14" si="14">SUM(D15:D16)</f>
        <v>48132312.969999999</v>
      </c>
      <c r="E14" s="112">
        <f t="shared" si="14"/>
        <v>48314044.82</v>
      </c>
      <c r="F14" s="112">
        <v>59646697.899999999</v>
      </c>
      <c r="G14" s="112">
        <v>55644309.019999996</v>
      </c>
      <c r="H14" s="233">
        <f t="shared" ref="H14:M14" si="15">SUM(H15:H16)</f>
        <v>3846207.3200000003</v>
      </c>
      <c r="I14" s="113">
        <f t="shared" si="15"/>
        <v>8126531.1799999997</v>
      </c>
      <c r="J14" s="113">
        <f t="shared" si="15"/>
        <v>14509978.380000001</v>
      </c>
      <c r="K14" s="113">
        <f t="shared" si="15"/>
        <v>3507469.8000000003</v>
      </c>
      <c r="L14" s="113">
        <f t="shared" si="15"/>
        <v>1823170.46</v>
      </c>
      <c r="M14" s="113">
        <f t="shared" si="15"/>
        <v>3835040.35</v>
      </c>
      <c r="N14" s="113"/>
      <c r="O14" s="113"/>
      <c r="P14" s="113"/>
      <c r="Q14" s="113"/>
      <c r="R14" s="113"/>
      <c r="S14" s="113"/>
      <c r="T14" s="194">
        <f t="shared" si="1"/>
        <v>35648397.490000002</v>
      </c>
      <c r="U14" s="111">
        <f t="shared" si="2"/>
        <v>2604457.0241666664</v>
      </c>
      <c r="V14" s="112">
        <f t="shared" si="3"/>
        <v>4011026.0808333331</v>
      </c>
      <c r="W14" s="112">
        <f t="shared" si="4"/>
        <v>4026170.4016666668</v>
      </c>
      <c r="X14" s="112">
        <f t="shared" si="5"/>
        <v>4970558.1583333332</v>
      </c>
      <c r="Y14" s="112">
        <f t="shared" si="6"/>
        <v>4637025.751666666</v>
      </c>
      <c r="Z14" s="156">
        <f t="shared" si="12"/>
        <v>5941399.581666667</v>
      </c>
      <c r="AA14" s="244">
        <f t="shared" si="7"/>
        <v>37076025.117926791</v>
      </c>
      <c r="AB14" s="112">
        <f t="shared" si="8"/>
        <v>54860360.887975425</v>
      </c>
      <c r="AC14" s="112">
        <f t="shared" si="9"/>
        <v>53918591.408895835</v>
      </c>
      <c r="AD14" s="113">
        <f t="shared" si="10"/>
        <v>64401783.386587761</v>
      </c>
      <c r="AE14" s="156">
        <f t="shared" si="11"/>
        <v>56269181.853360444</v>
      </c>
      <c r="AF14" s="156">
        <f t="shared" si="13"/>
        <v>35648397.490000002</v>
      </c>
      <c r="AG14" s="223"/>
      <c r="AH14" s="224"/>
      <c r="AI14" s="224"/>
      <c r="AJ14" s="224"/>
      <c r="AK14" s="224"/>
      <c r="AL14" s="224"/>
      <c r="AM14" s="176"/>
      <c r="AN14" s="169"/>
      <c r="AO14" s="168"/>
      <c r="AP14" s="168"/>
      <c r="AQ14" s="168"/>
      <c r="AR14" s="168"/>
      <c r="AS14" s="168"/>
      <c r="AT14" s="168"/>
      <c r="AU14" s="168"/>
      <c r="AV14" s="101"/>
      <c r="AW14" s="101"/>
      <c r="AX14" s="101"/>
      <c r="AY14" s="101"/>
      <c r="AZ14" s="101"/>
      <c r="BA14" s="101"/>
      <c r="BB14" s="101"/>
    </row>
    <row r="15" spans="1:54" s="108" customFormat="1" ht="24" x14ac:dyDescent="0.2">
      <c r="A15" s="102" t="s">
        <v>10</v>
      </c>
      <c r="B15" s="103"/>
      <c r="C15" s="104">
        <v>7447726.4199999999</v>
      </c>
      <c r="D15" s="105">
        <v>8086989.9800000004</v>
      </c>
      <c r="E15" s="105">
        <v>6453037.0499999998</v>
      </c>
      <c r="F15" s="105">
        <v>5327510.01</v>
      </c>
      <c r="G15" s="105">
        <v>4924713.5100000007</v>
      </c>
      <c r="H15" s="232">
        <v>456402.72</v>
      </c>
      <c r="I15" s="106">
        <v>454040.08</v>
      </c>
      <c r="J15" s="106">
        <v>374430.8</v>
      </c>
      <c r="K15" s="106">
        <v>705625.37</v>
      </c>
      <c r="L15" s="106">
        <v>438536.76</v>
      </c>
      <c r="M15" s="106">
        <v>376755.14</v>
      </c>
      <c r="N15" s="106"/>
      <c r="O15" s="106"/>
      <c r="P15" s="106"/>
      <c r="Q15" s="106"/>
      <c r="R15" s="106"/>
      <c r="S15" s="106"/>
      <c r="T15" s="195">
        <f t="shared" si="1"/>
        <v>2805790.8700000006</v>
      </c>
      <c r="U15" s="104">
        <f t="shared" si="2"/>
        <v>620643.86833333329</v>
      </c>
      <c r="V15" s="105">
        <f t="shared" si="3"/>
        <v>673915.83166666667</v>
      </c>
      <c r="W15" s="105">
        <f t="shared" si="4"/>
        <v>537753.08750000002</v>
      </c>
      <c r="X15" s="105">
        <f t="shared" si="5"/>
        <v>443959.16749999998</v>
      </c>
      <c r="Y15" s="105">
        <f t="shared" si="6"/>
        <v>410392.79250000004</v>
      </c>
      <c r="Z15" s="157">
        <f t="shared" si="12"/>
        <v>467631.81166666676</v>
      </c>
      <c r="AA15" s="245">
        <f t="shared" si="7"/>
        <v>8835241.8327872455</v>
      </c>
      <c r="AB15" s="105">
        <f t="shared" si="8"/>
        <v>9217408.4606481194</v>
      </c>
      <c r="AC15" s="105">
        <f t="shared" si="9"/>
        <v>7201605.0268965345</v>
      </c>
      <c r="AD15" s="106">
        <f t="shared" si="10"/>
        <v>5752223.6390876221</v>
      </c>
      <c r="AE15" s="157">
        <f t="shared" si="11"/>
        <v>4980016.913684574</v>
      </c>
      <c r="AF15" s="157">
        <f t="shared" si="13"/>
        <v>2805790.8700000006</v>
      </c>
      <c r="AG15" s="223"/>
      <c r="AH15" s="224"/>
      <c r="AI15" s="224"/>
      <c r="AJ15" s="224"/>
      <c r="AK15" s="224"/>
      <c r="AL15" s="224"/>
      <c r="AM15" s="176"/>
      <c r="AN15" s="169"/>
      <c r="AO15" s="169"/>
      <c r="AP15" s="169"/>
      <c r="AQ15" s="169"/>
      <c r="AR15" s="169"/>
      <c r="AS15" s="169"/>
      <c r="AT15" s="169"/>
      <c r="AU15" s="169"/>
      <c r="AV15" s="107"/>
      <c r="AW15" s="107"/>
      <c r="AX15" s="107"/>
      <c r="AY15" s="107"/>
      <c r="AZ15" s="107"/>
      <c r="BA15" s="107"/>
      <c r="BB15" s="107"/>
    </row>
    <row r="16" spans="1:54" s="108" customFormat="1" x14ac:dyDescent="0.25">
      <c r="A16" s="102" t="s">
        <v>11</v>
      </c>
      <c r="B16" s="103"/>
      <c r="C16" s="104">
        <v>23805757.870000001</v>
      </c>
      <c r="D16" s="105">
        <v>40045322.990000002</v>
      </c>
      <c r="E16" s="105">
        <v>41861007.770000003</v>
      </c>
      <c r="F16" s="105">
        <v>54319187.890000001</v>
      </c>
      <c r="G16" s="105">
        <v>50719595.509999998</v>
      </c>
      <c r="H16" s="232">
        <v>3389804.6</v>
      </c>
      <c r="I16" s="106">
        <v>7672491.0999999996</v>
      </c>
      <c r="J16" s="106">
        <v>14135547.58</v>
      </c>
      <c r="K16" s="106">
        <v>2801844.43</v>
      </c>
      <c r="L16" s="106">
        <v>1384633.7</v>
      </c>
      <c r="M16" s="106">
        <v>3458285.21</v>
      </c>
      <c r="N16" s="106"/>
      <c r="O16" s="106"/>
      <c r="P16" s="106"/>
      <c r="Q16" s="106"/>
      <c r="R16" s="106"/>
      <c r="S16" s="106"/>
      <c r="T16" s="195">
        <f t="shared" si="1"/>
        <v>32842606.620000001</v>
      </c>
      <c r="U16" s="104">
        <f t="shared" si="2"/>
        <v>1983813.1558333335</v>
      </c>
      <c r="V16" s="105">
        <f t="shared" si="3"/>
        <v>3337110.249166667</v>
      </c>
      <c r="W16" s="105">
        <f t="shared" si="4"/>
        <v>3488417.3141666669</v>
      </c>
      <c r="X16" s="105">
        <f t="shared" si="5"/>
        <v>4526598.9908333337</v>
      </c>
      <c r="Y16" s="105">
        <f t="shared" si="6"/>
        <v>4226632.9591666665</v>
      </c>
      <c r="Z16" s="157">
        <f t="shared" si="12"/>
        <v>5473767.7700000005</v>
      </c>
      <c r="AA16" s="245">
        <f t="shared" si="7"/>
        <v>28240783.28513955</v>
      </c>
      <c r="AB16" s="105">
        <f t="shared" si="8"/>
        <v>45642952.427327313</v>
      </c>
      <c r="AC16" s="105">
        <f t="shared" si="9"/>
        <v>46716986.381999299</v>
      </c>
      <c r="AD16" s="106">
        <f t="shared" si="10"/>
        <v>58649559.747500144</v>
      </c>
      <c r="AE16" s="157">
        <f t="shared" si="11"/>
        <v>51289164.939675875</v>
      </c>
      <c r="AF16" s="157">
        <f t="shared" si="13"/>
        <v>32842606.620000001</v>
      </c>
      <c r="AG16" s="223"/>
      <c r="AH16" s="225"/>
      <c r="AI16" s="225"/>
      <c r="AJ16" s="225"/>
      <c r="AK16" s="225"/>
      <c r="AL16" s="225"/>
      <c r="AM16" s="177"/>
      <c r="AN16" s="168"/>
      <c r="AO16" s="170"/>
      <c r="AP16" s="169"/>
      <c r="AQ16" s="169"/>
      <c r="AR16" s="169"/>
      <c r="AS16" s="169"/>
      <c r="AT16" s="169"/>
      <c r="AU16" s="169"/>
      <c r="AV16" s="107"/>
      <c r="AW16" s="107"/>
      <c r="AX16" s="107"/>
      <c r="AY16" s="107"/>
      <c r="AZ16" s="107"/>
      <c r="BA16" s="107"/>
      <c r="BB16" s="107"/>
    </row>
    <row r="17" spans="1:54" s="100" customFormat="1" x14ac:dyDescent="0.25">
      <c r="A17" s="109" t="s">
        <v>289</v>
      </c>
      <c r="B17" s="110"/>
      <c r="C17" s="111">
        <f>SUM(C18:C19)</f>
        <v>5827012.7699999996</v>
      </c>
      <c r="D17" s="112">
        <f t="shared" ref="D17:E17" si="16">SUM(D18:D19)</f>
        <v>6006571.1699999999</v>
      </c>
      <c r="E17" s="112">
        <f t="shared" si="16"/>
        <v>5582390.8399999999</v>
      </c>
      <c r="F17" s="112">
        <v>8348631.21</v>
      </c>
      <c r="G17" s="112">
        <v>14340140.469999999</v>
      </c>
      <c r="H17" s="233">
        <f t="shared" ref="H17:M17" si="17">SUM(H18:H19)</f>
        <v>665997.53</v>
      </c>
      <c r="I17" s="113">
        <f t="shared" si="17"/>
        <v>966622.62</v>
      </c>
      <c r="J17" s="113">
        <f t="shared" si="17"/>
        <v>765673.7</v>
      </c>
      <c r="K17" s="113">
        <f t="shared" si="17"/>
        <v>738609.01</v>
      </c>
      <c r="L17" s="113">
        <f t="shared" si="17"/>
        <v>1120527.01</v>
      </c>
      <c r="M17" s="113">
        <f t="shared" si="17"/>
        <v>461967.16</v>
      </c>
      <c r="N17" s="113"/>
      <c r="O17" s="113"/>
      <c r="P17" s="113"/>
      <c r="Q17" s="113"/>
      <c r="R17" s="113"/>
      <c r="S17" s="113"/>
      <c r="T17" s="194">
        <f t="shared" si="1"/>
        <v>4719397.0299999993</v>
      </c>
      <c r="U17" s="111">
        <f t="shared" si="2"/>
        <v>485584.39749999996</v>
      </c>
      <c r="V17" s="112">
        <f t="shared" si="3"/>
        <v>500547.59749999997</v>
      </c>
      <c r="W17" s="112">
        <f t="shared" si="4"/>
        <v>465199.23666666663</v>
      </c>
      <c r="X17" s="112">
        <f t="shared" si="5"/>
        <v>695719.26749999996</v>
      </c>
      <c r="Y17" s="112">
        <f t="shared" si="6"/>
        <v>1195011.7058333333</v>
      </c>
      <c r="Z17" s="156">
        <f t="shared" si="12"/>
        <v>786566.17166666652</v>
      </c>
      <c r="AA17" s="244">
        <f t="shared" si="7"/>
        <v>6912588.3635357115</v>
      </c>
      <c r="AB17" s="112">
        <f t="shared" si="8"/>
        <v>6846183.8160757897</v>
      </c>
      <c r="AC17" s="112">
        <f t="shared" si="9"/>
        <v>6229961.7411068743</v>
      </c>
      <c r="AD17" s="113">
        <f t="shared" si="10"/>
        <v>9014191.1906396765</v>
      </c>
      <c r="AE17" s="156">
        <f t="shared" si="11"/>
        <v>14501176.959878147</v>
      </c>
      <c r="AF17" s="156">
        <f t="shared" si="13"/>
        <v>4719397.0299999993</v>
      </c>
      <c r="AG17" s="223"/>
      <c r="AH17" s="224"/>
      <c r="AI17" s="224"/>
      <c r="AJ17" s="224"/>
      <c r="AK17" s="224"/>
      <c r="AL17" s="224"/>
      <c r="AM17" s="176"/>
      <c r="AN17" s="170"/>
      <c r="AO17" s="168"/>
      <c r="AP17" s="168"/>
      <c r="AQ17" s="168"/>
      <c r="AR17" s="168"/>
      <c r="AS17" s="168"/>
      <c r="AT17" s="168"/>
      <c r="AU17" s="168"/>
      <c r="AV17" s="101"/>
      <c r="AW17" s="101"/>
      <c r="AX17" s="101"/>
      <c r="AY17" s="101"/>
      <c r="AZ17" s="101"/>
      <c r="BA17" s="101"/>
      <c r="BB17" s="101"/>
    </row>
    <row r="18" spans="1:54" s="108" customFormat="1" ht="24" x14ac:dyDescent="0.2">
      <c r="A18" s="102" t="s">
        <v>233</v>
      </c>
      <c r="B18" s="103"/>
      <c r="C18" s="104">
        <v>1910544</v>
      </c>
      <c r="D18" s="105">
        <v>516800</v>
      </c>
      <c r="E18" s="105">
        <v>5582390.8399999999</v>
      </c>
      <c r="F18" s="105">
        <v>8348631.21</v>
      </c>
      <c r="G18" s="105">
        <v>14340140.469999999</v>
      </c>
      <c r="H18" s="232">
        <v>665997.53</v>
      </c>
      <c r="I18" s="106">
        <f>966695.62-73</f>
        <v>966622.62</v>
      </c>
      <c r="J18" s="106">
        <v>765673.7</v>
      </c>
      <c r="K18" s="106">
        <v>738609.01</v>
      </c>
      <c r="L18" s="106">
        <v>1120527.01</v>
      </c>
      <c r="M18" s="106">
        <v>461967.16</v>
      </c>
      <c r="N18" s="106"/>
      <c r="O18" s="106"/>
      <c r="P18" s="106"/>
      <c r="Q18" s="106"/>
      <c r="R18" s="106"/>
      <c r="S18" s="106"/>
      <c r="T18" s="195">
        <f t="shared" si="1"/>
        <v>4719397.0299999993</v>
      </c>
      <c r="U18" s="104">
        <f t="shared" si="2"/>
        <v>159212</v>
      </c>
      <c r="V18" s="105">
        <f t="shared" si="3"/>
        <v>43066.666666666664</v>
      </c>
      <c r="W18" s="105">
        <f t="shared" si="4"/>
        <v>465199.23666666663</v>
      </c>
      <c r="X18" s="105">
        <f t="shared" si="5"/>
        <v>695719.26749999996</v>
      </c>
      <c r="Y18" s="105">
        <f t="shared" si="6"/>
        <v>1195011.7058333333</v>
      </c>
      <c r="Z18" s="157">
        <f t="shared" si="12"/>
        <v>786566.17166666652</v>
      </c>
      <c r="AA18" s="245">
        <f t="shared" si="7"/>
        <v>2266479.3683681893</v>
      </c>
      <c r="AB18" s="105">
        <f t="shared" si="8"/>
        <v>589039.51955470932</v>
      </c>
      <c r="AC18" s="105">
        <f t="shared" si="9"/>
        <v>6229961.7411068743</v>
      </c>
      <c r="AD18" s="106">
        <f t="shared" si="10"/>
        <v>9014191.1906396765</v>
      </c>
      <c r="AE18" s="157">
        <f t="shared" si="11"/>
        <v>14501176.959878147</v>
      </c>
      <c r="AF18" s="157">
        <f t="shared" si="13"/>
        <v>4719397.0299999993</v>
      </c>
      <c r="AG18" s="223"/>
      <c r="AH18" s="225"/>
      <c r="AI18" s="225"/>
      <c r="AJ18" s="225"/>
      <c r="AK18" s="225"/>
      <c r="AL18" s="225"/>
      <c r="AM18" s="177"/>
      <c r="AN18" s="169"/>
      <c r="AO18" s="170"/>
      <c r="AP18" s="170"/>
      <c r="AQ18" s="170"/>
      <c r="AR18" s="170"/>
      <c r="AS18" s="170"/>
      <c r="AT18" s="170"/>
      <c r="AU18" s="169"/>
      <c r="AV18" s="107"/>
      <c r="AW18" s="107"/>
      <c r="AX18" s="107"/>
      <c r="AY18" s="107"/>
      <c r="AZ18" s="107"/>
      <c r="BA18" s="107"/>
      <c r="BB18" s="107"/>
    </row>
    <row r="19" spans="1:54" s="108" customFormat="1" x14ac:dyDescent="0.25">
      <c r="A19" s="102" t="s">
        <v>12</v>
      </c>
      <c r="B19" s="103"/>
      <c r="C19" s="104">
        <v>3916468.77</v>
      </c>
      <c r="D19" s="105">
        <v>5489771.1699999999</v>
      </c>
      <c r="E19" s="105"/>
      <c r="F19" s="105"/>
      <c r="G19" s="105">
        <v>0</v>
      </c>
      <c r="H19" s="232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95">
        <f t="shared" si="1"/>
        <v>0</v>
      </c>
      <c r="U19" s="104">
        <f t="shared" si="2"/>
        <v>326372.39750000002</v>
      </c>
      <c r="V19" s="105">
        <f t="shared" si="3"/>
        <v>457480.93083333335</v>
      </c>
      <c r="W19" s="105">
        <f t="shared" si="4"/>
        <v>0</v>
      </c>
      <c r="X19" s="105">
        <f t="shared" si="5"/>
        <v>0</v>
      </c>
      <c r="Y19" s="105">
        <f t="shared" si="6"/>
        <v>0</v>
      </c>
      <c r="Z19" s="157">
        <f t="shared" si="12"/>
        <v>0</v>
      </c>
      <c r="AA19" s="245">
        <f t="shared" si="7"/>
        <v>4646108.9951675227</v>
      </c>
      <c r="AB19" s="105">
        <f t="shared" si="8"/>
        <v>6257144.2965210797</v>
      </c>
      <c r="AC19" s="105">
        <f t="shared" si="9"/>
        <v>0</v>
      </c>
      <c r="AD19" s="106">
        <f t="shared" si="10"/>
        <v>0</v>
      </c>
      <c r="AE19" s="157">
        <f t="shared" si="11"/>
        <v>0</v>
      </c>
      <c r="AF19" s="157">
        <f t="shared" si="13"/>
        <v>0</v>
      </c>
      <c r="AG19" s="223"/>
      <c r="AH19" s="224"/>
      <c r="AI19" s="224"/>
      <c r="AJ19" s="224"/>
      <c r="AK19" s="224"/>
      <c r="AL19" s="224"/>
      <c r="AM19" s="176"/>
      <c r="AN19" s="168"/>
      <c r="AO19" s="169"/>
      <c r="AP19" s="169"/>
      <c r="AQ19" s="169"/>
      <c r="AR19" s="169"/>
      <c r="AS19" s="169"/>
      <c r="AT19" s="169"/>
      <c r="AU19" s="169"/>
    </row>
    <row r="20" spans="1:54" s="100" customFormat="1" x14ac:dyDescent="0.25">
      <c r="A20" s="109" t="s">
        <v>349</v>
      </c>
      <c r="B20" s="110"/>
      <c r="C20" s="111">
        <f>SUM(C21:C24)</f>
        <v>227953583.00000003</v>
      </c>
      <c r="D20" s="112">
        <f>SUM(D21:D24)</f>
        <v>24334054.07</v>
      </c>
      <c r="E20" s="112">
        <f>SUM(E21:E24)</f>
        <v>39169321.490000002</v>
      </c>
      <c r="F20" s="112">
        <f>SUM(F21:F24)</f>
        <v>41283548.420000002</v>
      </c>
      <c r="G20" s="112">
        <v>39045680.669999994</v>
      </c>
      <c r="H20" s="233">
        <f t="shared" ref="H20:M20" si="18">SUM(H21:H24)</f>
        <v>6743873.8599999994</v>
      </c>
      <c r="I20" s="113">
        <f t="shared" si="18"/>
        <v>6016528.6499999994</v>
      </c>
      <c r="J20" s="113">
        <f t="shared" si="18"/>
        <v>2800413.36</v>
      </c>
      <c r="K20" s="113">
        <f t="shared" si="18"/>
        <v>1939221.8900000001</v>
      </c>
      <c r="L20" s="113">
        <f t="shared" si="18"/>
        <v>1497826.6099999999</v>
      </c>
      <c r="M20" s="113">
        <f t="shared" si="18"/>
        <v>1603543.57</v>
      </c>
      <c r="N20" s="113"/>
      <c r="O20" s="113"/>
      <c r="P20" s="113"/>
      <c r="Q20" s="113"/>
      <c r="R20" s="113"/>
      <c r="S20" s="113"/>
      <c r="T20" s="194">
        <f t="shared" si="1"/>
        <v>20601407.939999998</v>
      </c>
      <c r="U20" s="111">
        <f t="shared" si="2"/>
        <v>18996131.916666668</v>
      </c>
      <c r="V20" s="112">
        <f t="shared" si="3"/>
        <v>2027837.8391666666</v>
      </c>
      <c r="W20" s="112">
        <f t="shared" si="4"/>
        <v>3264110.124166667</v>
      </c>
      <c r="X20" s="112">
        <f t="shared" si="5"/>
        <v>3440295.7016666667</v>
      </c>
      <c r="Y20" s="112">
        <f t="shared" si="6"/>
        <v>3253806.7224999997</v>
      </c>
      <c r="Z20" s="156">
        <f t="shared" si="12"/>
        <v>3433567.9899999998</v>
      </c>
      <c r="AA20" s="244">
        <f t="shared" si="7"/>
        <v>270421457.35199279</v>
      </c>
      <c r="AB20" s="112">
        <f t="shared" si="8"/>
        <v>27735525.383535445</v>
      </c>
      <c r="AC20" s="112">
        <f t="shared" si="9"/>
        <v>43713057.953465566</v>
      </c>
      <c r="AD20" s="113">
        <f t="shared" si="10"/>
        <v>44574708.012034774</v>
      </c>
      <c r="AE20" s="156">
        <f t="shared" si="11"/>
        <v>39484154.712367579</v>
      </c>
      <c r="AF20" s="156">
        <f t="shared" si="13"/>
        <v>20601407.939999998</v>
      </c>
      <c r="AG20" s="170"/>
      <c r="AH20" s="170"/>
      <c r="AI20" s="170"/>
      <c r="AJ20" s="170"/>
      <c r="AK20" s="170"/>
      <c r="AL20" s="170"/>
      <c r="AM20" s="173"/>
      <c r="AN20" s="168"/>
      <c r="AO20" s="171"/>
      <c r="AP20" s="168"/>
      <c r="AQ20" s="168"/>
      <c r="AR20" s="168"/>
      <c r="AS20" s="168"/>
      <c r="AT20" s="168"/>
      <c r="AU20" s="168"/>
    </row>
    <row r="21" spans="1:54" s="108" customFormat="1" ht="12" x14ac:dyDescent="0.2">
      <c r="A21" s="102" t="s">
        <v>13</v>
      </c>
      <c r="B21" s="103"/>
      <c r="C21" s="104">
        <v>7030947.4900000002</v>
      </c>
      <c r="D21" s="105">
        <v>15940328.27</v>
      </c>
      <c r="E21" s="105">
        <v>15704855.74</v>
      </c>
      <c r="F21" s="105">
        <v>13237022.23</v>
      </c>
      <c r="G21" s="105">
        <v>14388169.4</v>
      </c>
      <c r="H21" s="232">
        <v>1370759.35</v>
      </c>
      <c r="I21" s="106">
        <v>1054178.43</v>
      </c>
      <c r="J21" s="106">
        <v>840896.95</v>
      </c>
      <c r="K21" s="106">
        <v>778112.13</v>
      </c>
      <c r="L21" s="106">
        <v>463837.22</v>
      </c>
      <c r="M21" s="106">
        <v>422805.03</v>
      </c>
      <c r="N21" s="106"/>
      <c r="O21" s="106"/>
      <c r="P21" s="106"/>
      <c r="Q21" s="106"/>
      <c r="R21" s="106"/>
      <c r="S21" s="106"/>
      <c r="T21" s="195">
        <f t="shared" si="1"/>
        <v>4930589.1100000003</v>
      </c>
      <c r="U21" s="104">
        <f t="shared" si="2"/>
        <v>585912.29083333339</v>
      </c>
      <c r="V21" s="105">
        <f t="shared" si="3"/>
        <v>1328360.6891666667</v>
      </c>
      <c r="W21" s="105">
        <f t="shared" si="4"/>
        <v>1308737.9783333333</v>
      </c>
      <c r="X21" s="105">
        <f t="shared" si="5"/>
        <v>1103085.1858333333</v>
      </c>
      <c r="Y21" s="105">
        <f t="shared" si="6"/>
        <v>1199014.1166666667</v>
      </c>
      <c r="Z21" s="157">
        <f t="shared" si="12"/>
        <v>821764.85166666668</v>
      </c>
      <c r="AA21" s="245">
        <f t="shared" si="7"/>
        <v>8340816.7653637426</v>
      </c>
      <c r="AB21" s="105">
        <f t="shared" si="8"/>
        <v>18168504.848500676</v>
      </c>
      <c r="AC21" s="105">
        <f t="shared" si="9"/>
        <v>17526657.164298926</v>
      </c>
      <c r="AD21" s="106">
        <f t="shared" si="10"/>
        <v>14292288.900370242</v>
      </c>
      <c r="AE21" s="157">
        <f t="shared" si="11"/>
        <v>14549745.243751004</v>
      </c>
      <c r="AF21" s="157">
        <f t="shared" si="13"/>
        <v>4930589.1100000003</v>
      </c>
      <c r="AG21" s="223"/>
      <c r="AH21" s="224"/>
      <c r="AI21" s="224"/>
      <c r="AJ21" s="224"/>
      <c r="AK21" s="224"/>
      <c r="AL21" s="224"/>
      <c r="AM21" s="176"/>
      <c r="AN21" s="169"/>
      <c r="AO21" s="170"/>
      <c r="AP21" s="169"/>
      <c r="AQ21" s="169"/>
      <c r="AR21" s="169"/>
      <c r="AS21" s="169"/>
      <c r="AT21" s="169"/>
      <c r="AU21" s="169"/>
    </row>
    <row r="22" spans="1:54" s="100" customFormat="1" x14ac:dyDescent="0.25">
      <c r="A22" s="102" t="s">
        <v>14</v>
      </c>
      <c r="B22" s="103"/>
      <c r="C22" s="104">
        <v>1126094</v>
      </c>
      <c r="D22" s="105">
        <v>114894.5</v>
      </c>
      <c r="E22" s="105">
        <v>175120</v>
      </c>
      <c r="F22" s="105">
        <v>637870</v>
      </c>
      <c r="G22" s="105">
        <v>494565</v>
      </c>
      <c r="H22" s="232">
        <v>13600</v>
      </c>
      <c r="I22" s="106">
        <v>17100</v>
      </c>
      <c r="J22" s="106">
        <v>3350</v>
      </c>
      <c r="K22" s="106">
        <v>5000</v>
      </c>
      <c r="L22" s="106">
        <v>6600</v>
      </c>
      <c r="M22" s="106">
        <v>4118</v>
      </c>
      <c r="N22" s="106"/>
      <c r="O22" s="106"/>
      <c r="P22" s="106"/>
      <c r="Q22" s="106"/>
      <c r="R22" s="106"/>
      <c r="S22" s="106"/>
      <c r="T22" s="195">
        <f t="shared" si="1"/>
        <v>49768</v>
      </c>
      <c r="U22" s="104">
        <f t="shared" si="2"/>
        <v>93841.166666666672</v>
      </c>
      <c r="V22" s="105">
        <f t="shared" si="3"/>
        <v>9574.5416666666661</v>
      </c>
      <c r="W22" s="105">
        <f t="shared" si="4"/>
        <v>14593.333333333334</v>
      </c>
      <c r="X22" s="105">
        <f t="shared" si="5"/>
        <v>53155.833333333336</v>
      </c>
      <c r="Y22" s="105">
        <f t="shared" si="6"/>
        <v>41213.75</v>
      </c>
      <c r="Z22" s="157">
        <f t="shared" si="12"/>
        <v>8294.6666666666661</v>
      </c>
      <c r="AA22" s="245">
        <f t="shared" si="7"/>
        <v>1335885.9140868818</v>
      </c>
      <c r="AB22" s="105">
        <f t="shared" si="8"/>
        <v>130954.72345100337</v>
      </c>
      <c r="AC22" s="105">
        <f t="shared" si="9"/>
        <v>195434.34549320018</v>
      </c>
      <c r="AD22" s="106">
        <f t="shared" si="10"/>
        <v>688721.53891360248</v>
      </c>
      <c r="AE22" s="157">
        <f t="shared" si="11"/>
        <v>500118.85156674037</v>
      </c>
      <c r="AF22" s="157">
        <f t="shared" si="13"/>
        <v>49768</v>
      </c>
      <c r="AG22" s="223"/>
      <c r="AH22" s="224"/>
      <c r="AI22" s="224"/>
      <c r="AJ22" s="224"/>
      <c r="AK22" s="224"/>
      <c r="AL22" s="224"/>
      <c r="AM22" s="176"/>
      <c r="AN22" s="169"/>
      <c r="AO22" s="171"/>
      <c r="AP22" s="168"/>
      <c r="AQ22" s="168"/>
      <c r="AR22" s="168"/>
      <c r="AS22" s="168"/>
      <c r="AT22" s="168"/>
      <c r="AU22" s="168"/>
    </row>
    <row r="23" spans="1:54" s="108" customFormat="1" ht="12" x14ac:dyDescent="0.2">
      <c r="A23" s="102" t="s">
        <v>15</v>
      </c>
      <c r="B23" s="103"/>
      <c r="C23" s="104">
        <v>158326896.30000001</v>
      </c>
      <c r="D23" s="105">
        <v>8278831.2999999998</v>
      </c>
      <c r="E23" s="105">
        <v>23289345.75</v>
      </c>
      <c r="F23" s="105">
        <v>27408656.190000001</v>
      </c>
      <c r="G23" s="105">
        <v>24162946.270000003</v>
      </c>
      <c r="H23" s="232">
        <v>5359514.51</v>
      </c>
      <c r="I23" s="106">
        <v>4945250.22</v>
      </c>
      <c r="J23" s="106">
        <v>1956166.41</v>
      </c>
      <c r="K23" s="106">
        <v>1156109.76</v>
      </c>
      <c r="L23" s="106">
        <v>1027389.39</v>
      </c>
      <c r="M23" s="106">
        <v>1176620.54</v>
      </c>
      <c r="N23" s="106"/>
      <c r="O23" s="106"/>
      <c r="P23" s="106"/>
      <c r="Q23" s="106"/>
      <c r="R23" s="106"/>
      <c r="S23" s="106"/>
      <c r="T23" s="195">
        <f t="shared" si="1"/>
        <v>15621050.830000002</v>
      </c>
      <c r="U23" s="104">
        <f t="shared" si="2"/>
        <v>13193908.025</v>
      </c>
      <c r="V23" s="105">
        <f t="shared" si="3"/>
        <v>689902.60833333328</v>
      </c>
      <c r="W23" s="105">
        <f t="shared" si="4"/>
        <v>1940778.8125</v>
      </c>
      <c r="X23" s="105">
        <f t="shared" si="5"/>
        <v>2284054.6825000001</v>
      </c>
      <c r="Y23" s="105">
        <f t="shared" si="6"/>
        <v>2013578.8558333337</v>
      </c>
      <c r="Z23" s="157">
        <f t="shared" si="12"/>
        <v>2603508.4716666671</v>
      </c>
      <c r="AA23" s="245">
        <f t="shared" si="7"/>
        <v>187823281.70495933</v>
      </c>
      <c r="AB23" s="105">
        <f t="shared" si="8"/>
        <v>9436065.811583763</v>
      </c>
      <c r="AC23" s="105">
        <f t="shared" si="9"/>
        <v>25990966.443673443</v>
      </c>
      <c r="AD23" s="106">
        <f t="shared" si="10"/>
        <v>29593697.57275093</v>
      </c>
      <c r="AE23" s="157">
        <f t="shared" si="11"/>
        <v>24434290.617049839</v>
      </c>
      <c r="AF23" s="157">
        <f t="shared" si="13"/>
        <v>15621050.830000002</v>
      </c>
      <c r="AG23" s="170"/>
      <c r="AH23" s="170"/>
      <c r="AI23" s="170"/>
      <c r="AJ23" s="170"/>
      <c r="AK23" s="170"/>
      <c r="AL23" s="170"/>
      <c r="AM23" s="170"/>
      <c r="AN23" s="174"/>
      <c r="AO23" s="170"/>
      <c r="AP23" s="169"/>
      <c r="AQ23" s="169"/>
      <c r="AR23" s="169"/>
      <c r="AS23" s="169"/>
      <c r="AT23" s="169"/>
      <c r="AU23" s="169"/>
    </row>
    <row r="24" spans="1:54" s="108" customFormat="1" ht="24.75" x14ac:dyDescent="0.25">
      <c r="A24" s="102" t="s">
        <v>16</v>
      </c>
      <c r="B24" s="103"/>
      <c r="C24" s="104">
        <v>61469645.210000001</v>
      </c>
      <c r="D24" s="105">
        <v>0</v>
      </c>
      <c r="E24" s="105"/>
      <c r="F24" s="105"/>
      <c r="G24" s="105">
        <v>0</v>
      </c>
      <c r="H24" s="232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95">
        <f t="shared" si="1"/>
        <v>0</v>
      </c>
      <c r="U24" s="104">
        <f t="shared" si="2"/>
        <v>5122470.4341666671</v>
      </c>
      <c r="V24" s="105">
        <f t="shared" si="3"/>
        <v>0</v>
      </c>
      <c r="W24" s="105">
        <f t="shared" si="4"/>
        <v>0</v>
      </c>
      <c r="X24" s="105">
        <f t="shared" si="5"/>
        <v>0</v>
      </c>
      <c r="Y24" s="105">
        <f t="shared" si="6"/>
        <v>0</v>
      </c>
      <c r="Z24" s="157">
        <f t="shared" si="12"/>
        <v>0</v>
      </c>
      <c r="AA24" s="245">
        <f t="shared" si="7"/>
        <v>72921472.967582792</v>
      </c>
      <c r="AB24" s="105">
        <f t="shared" si="8"/>
        <v>0</v>
      </c>
      <c r="AC24" s="105">
        <f t="shared" si="9"/>
        <v>0</v>
      </c>
      <c r="AD24" s="106">
        <f t="shared" si="10"/>
        <v>0</v>
      </c>
      <c r="AE24" s="157">
        <f t="shared" si="11"/>
        <v>0</v>
      </c>
      <c r="AF24" s="157">
        <f t="shared" si="13"/>
        <v>0</v>
      </c>
      <c r="AG24" s="223"/>
      <c r="AH24" s="225"/>
      <c r="AI24" s="225"/>
      <c r="AJ24" s="225"/>
      <c r="AK24" s="225"/>
      <c r="AL24" s="225"/>
      <c r="AM24" s="177"/>
      <c r="AN24" s="171"/>
      <c r="AO24" s="170"/>
      <c r="AP24" s="169"/>
      <c r="AQ24" s="169"/>
      <c r="AR24" s="169"/>
      <c r="AS24" s="169"/>
      <c r="AT24" s="169"/>
      <c r="AU24" s="169"/>
    </row>
    <row r="25" spans="1:54" s="108" customFormat="1" x14ac:dyDescent="0.25">
      <c r="A25" s="114" t="s">
        <v>290</v>
      </c>
      <c r="B25" s="110"/>
      <c r="C25" s="111">
        <f t="shared" ref="C25:E25" si="19">SUM(C26:C30)</f>
        <v>729278324.88</v>
      </c>
      <c r="D25" s="112">
        <f t="shared" si="19"/>
        <v>817728912.64999998</v>
      </c>
      <c r="E25" s="112">
        <f t="shared" si="19"/>
        <v>820719525.95999992</v>
      </c>
      <c r="F25" s="112">
        <v>1071939683.95</v>
      </c>
      <c r="G25" s="112">
        <v>1171334909.6499999</v>
      </c>
      <c r="H25" s="233">
        <f t="shared" ref="H25:M25" si="20">SUM(H26:H28)</f>
        <v>78699504.299999982</v>
      </c>
      <c r="I25" s="113">
        <f t="shared" si="20"/>
        <v>89224290.090000004</v>
      </c>
      <c r="J25" s="113">
        <f t="shared" si="20"/>
        <v>77722176.719999999</v>
      </c>
      <c r="K25" s="113">
        <f t="shared" si="20"/>
        <v>104754671.17999999</v>
      </c>
      <c r="L25" s="113">
        <f t="shared" si="20"/>
        <v>95639754.989999995</v>
      </c>
      <c r="M25" s="113">
        <f t="shared" si="20"/>
        <v>107503537.66</v>
      </c>
      <c r="N25" s="113"/>
      <c r="O25" s="113"/>
      <c r="P25" s="113"/>
      <c r="Q25" s="113"/>
      <c r="R25" s="113"/>
      <c r="S25" s="113"/>
      <c r="T25" s="194">
        <f t="shared" si="1"/>
        <v>553543934.93999994</v>
      </c>
      <c r="U25" s="111">
        <f t="shared" si="2"/>
        <v>60773193.740000002</v>
      </c>
      <c r="V25" s="112">
        <f t="shared" si="3"/>
        <v>68144076.05416666</v>
      </c>
      <c r="W25" s="112">
        <f t="shared" si="4"/>
        <v>68393293.829999998</v>
      </c>
      <c r="X25" s="112">
        <f t="shared" si="5"/>
        <v>89328306.995833337</v>
      </c>
      <c r="Y25" s="112">
        <f t="shared" si="6"/>
        <v>97611242.470833316</v>
      </c>
      <c r="Z25" s="156">
        <f t="shared" si="12"/>
        <v>92257322.489999995</v>
      </c>
      <c r="AA25" s="244">
        <f t="shared" si="7"/>
        <v>865143266.59769857</v>
      </c>
      <c r="AB25" s="112">
        <f t="shared" si="8"/>
        <v>932032983.42366648</v>
      </c>
      <c r="AC25" s="112">
        <f t="shared" si="9"/>
        <v>915924985.09297681</v>
      </c>
      <c r="AD25" s="113">
        <f t="shared" si="10"/>
        <v>1157395627.247879</v>
      </c>
      <c r="AE25" s="156">
        <f t="shared" si="11"/>
        <v>1184488732.1468148</v>
      </c>
      <c r="AF25" s="156">
        <f t="shared" si="13"/>
        <v>553543934.93999994</v>
      </c>
      <c r="AG25" s="223"/>
      <c r="AH25" s="224"/>
      <c r="AI25" s="224"/>
      <c r="AJ25" s="224"/>
      <c r="AK25" s="224"/>
      <c r="AL25" s="224"/>
      <c r="AM25" s="176"/>
      <c r="AN25" s="169"/>
      <c r="AO25" s="175"/>
      <c r="AP25" s="176"/>
      <c r="AQ25" s="176"/>
      <c r="AR25" s="176"/>
      <c r="AS25" s="176"/>
      <c r="AT25" s="176"/>
      <c r="AU25" s="169"/>
    </row>
    <row r="26" spans="1:54" s="100" customFormat="1" x14ac:dyDescent="0.25">
      <c r="A26" s="102" t="s">
        <v>17</v>
      </c>
      <c r="B26" s="103"/>
      <c r="C26" s="104">
        <v>436523233.31</v>
      </c>
      <c r="D26" s="105">
        <v>462563443.11000001</v>
      </c>
      <c r="E26" s="105">
        <v>498784058.57999998</v>
      </c>
      <c r="F26" s="105">
        <v>550912704.59000003</v>
      </c>
      <c r="G26" s="105">
        <v>618153406.75999999</v>
      </c>
      <c r="H26" s="232">
        <v>47826094.299999997</v>
      </c>
      <c r="I26" s="106">
        <f>57737858.06-812</f>
        <v>57737046.060000002</v>
      </c>
      <c r="J26" s="106">
        <v>46241281.960000001</v>
      </c>
      <c r="K26" s="106">
        <v>53013235.960000001</v>
      </c>
      <c r="L26" s="106">
        <v>62093580.490000002</v>
      </c>
      <c r="M26" s="106">
        <v>74465881.739999995</v>
      </c>
      <c r="N26" s="106"/>
      <c r="O26" s="106"/>
      <c r="P26" s="106"/>
      <c r="Q26" s="106"/>
      <c r="R26" s="106"/>
      <c r="S26" s="106"/>
      <c r="T26" s="195">
        <f t="shared" si="1"/>
        <v>341377120.50999999</v>
      </c>
      <c r="U26" s="104">
        <f t="shared" si="2"/>
        <v>36376936.109166667</v>
      </c>
      <c r="V26" s="105">
        <f t="shared" si="3"/>
        <v>38546953.592500001</v>
      </c>
      <c r="W26" s="105">
        <f t="shared" si="4"/>
        <v>41565338.214999996</v>
      </c>
      <c r="X26" s="105">
        <f t="shared" si="5"/>
        <v>45909392.049166672</v>
      </c>
      <c r="Y26" s="105">
        <f t="shared" si="6"/>
        <v>51512783.896666668</v>
      </c>
      <c r="Z26" s="157">
        <f t="shared" si="12"/>
        <v>56896186.751666665</v>
      </c>
      <c r="AA26" s="245">
        <f t="shared" si="7"/>
        <v>517847744.99330479</v>
      </c>
      <c r="AB26" s="105">
        <f t="shared" si="8"/>
        <v>527221649.17392898</v>
      </c>
      <c r="AC26" s="105">
        <f t="shared" si="9"/>
        <v>556644221.2826879</v>
      </c>
      <c r="AD26" s="106">
        <f t="shared" si="10"/>
        <v>594831933.95563304</v>
      </c>
      <c r="AE26" s="157">
        <f t="shared" si="11"/>
        <v>625095127.80095494</v>
      </c>
      <c r="AF26" s="157">
        <f t="shared" si="13"/>
        <v>341377120.50999999</v>
      </c>
      <c r="AG26" s="223"/>
      <c r="AH26" s="224"/>
      <c r="AI26" s="224"/>
      <c r="AJ26" s="224"/>
      <c r="AK26" s="224"/>
      <c r="AL26" s="224"/>
      <c r="AM26" s="176"/>
      <c r="AN26" s="169"/>
      <c r="AO26" s="171"/>
      <c r="AP26" s="171"/>
      <c r="AQ26" s="171"/>
      <c r="AR26" s="171"/>
      <c r="AS26" s="171"/>
      <c r="AT26" s="171"/>
      <c r="AU26" s="168"/>
    </row>
    <row r="27" spans="1:54" s="108" customFormat="1" ht="12" x14ac:dyDescent="0.2">
      <c r="A27" s="102" t="s">
        <v>18</v>
      </c>
      <c r="B27" s="103"/>
      <c r="C27" s="104">
        <v>254371264.08000001</v>
      </c>
      <c r="D27" s="105">
        <v>278778762.97000003</v>
      </c>
      <c r="E27" s="105">
        <v>279687792.20999998</v>
      </c>
      <c r="F27" s="105">
        <v>294574750.48000002</v>
      </c>
      <c r="G27" s="105">
        <v>322856823.44</v>
      </c>
      <c r="H27" s="232">
        <v>30635145.399999999</v>
      </c>
      <c r="I27" s="106">
        <v>31434223.440000001</v>
      </c>
      <c r="J27" s="106">
        <v>31034684.420000002</v>
      </c>
      <c r="K27" s="106">
        <v>31034684.420000002</v>
      </c>
      <c r="L27" s="106">
        <v>31034684.420000002</v>
      </c>
      <c r="M27" s="106">
        <v>31034684.420000002</v>
      </c>
      <c r="N27" s="106"/>
      <c r="O27" s="106"/>
      <c r="P27" s="106"/>
      <c r="Q27" s="106"/>
      <c r="R27" s="106"/>
      <c r="S27" s="106"/>
      <c r="T27" s="195">
        <f t="shared" si="1"/>
        <v>186208106.52000004</v>
      </c>
      <c r="U27" s="104">
        <f t="shared" si="2"/>
        <v>21197605.34</v>
      </c>
      <c r="V27" s="105">
        <f t="shared" si="3"/>
        <v>23231563.580833334</v>
      </c>
      <c r="W27" s="105">
        <f t="shared" si="4"/>
        <v>23307316.017499998</v>
      </c>
      <c r="X27" s="105">
        <f t="shared" si="5"/>
        <v>24547895.873333335</v>
      </c>
      <c r="Y27" s="105">
        <f t="shared" si="6"/>
        <v>26904735.286666665</v>
      </c>
      <c r="Z27" s="157">
        <f t="shared" si="12"/>
        <v>31034684.420000006</v>
      </c>
      <c r="AA27" s="245">
        <f t="shared" si="7"/>
        <v>301760766.53720421</v>
      </c>
      <c r="AB27" s="105">
        <f t="shared" si="8"/>
        <v>317747114.16777283</v>
      </c>
      <c r="AC27" s="105">
        <f t="shared" si="9"/>
        <v>312132255.67039466</v>
      </c>
      <c r="AD27" s="106">
        <f t="shared" si="10"/>
        <v>318058500.1264773</v>
      </c>
      <c r="AE27" s="157">
        <f t="shared" si="11"/>
        <v>326482431.54954082</v>
      </c>
      <c r="AF27" s="157">
        <f t="shared" si="13"/>
        <v>186208106.52000004</v>
      </c>
      <c r="AG27" s="223"/>
      <c r="AH27" s="224"/>
      <c r="AI27" s="224"/>
      <c r="AJ27" s="224"/>
      <c r="AK27" s="224"/>
      <c r="AL27" s="224"/>
      <c r="AM27" s="176"/>
      <c r="AN27" s="169"/>
      <c r="AO27" s="170"/>
      <c r="AP27" s="169"/>
      <c r="AQ27" s="169"/>
      <c r="AR27" s="169"/>
      <c r="AS27" s="169"/>
      <c r="AT27" s="169"/>
      <c r="AU27" s="169"/>
    </row>
    <row r="28" spans="1:54" s="108" customFormat="1" ht="12" x14ac:dyDescent="0.2">
      <c r="A28" s="102" t="s">
        <v>19</v>
      </c>
      <c r="B28" s="103"/>
      <c r="C28" s="104">
        <v>5062140.67</v>
      </c>
      <c r="D28" s="105">
        <v>44579698.009999998</v>
      </c>
      <c r="E28" s="105">
        <v>23371124.670000002</v>
      </c>
      <c r="F28" s="105">
        <v>184636325.13</v>
      </c>
      <c r="G28" s="105">
        <v>230324679.44999999</v>
      </c>
      <c r="H28" s="232">
        <v>238264.6</v>
      </c>
      <c r="I28" s="106">
        <v>53020.59</v>
      </c>
      <c r="J28" s="106">
        <v>446210.34</v>
      </c>
      <c r="K28" s="106">
        <v>20706750.800000001</v>
      </c>
      <c r="L28" s="106">
        <v>2511490.08</v>
      </c>
      <c r="M28" s="106">
        <v>2002971.5</v>
      </c>
      <c r="N28" s="106"/>
      <c r="O28" s="106"/>
      <c r="P28" s="106"/>
      <c r="Q28" s="106"/>
      <c r="R28" s="106"/>
      <c r="S28" s="106"/>
      <c r="T28" s="195">
        <f t="shared" si="1"/>
        <v>25958707.910000004</v>
      </c>
      <c r="U28" s="104">
        <f t="shared" si="2"/>
        <v>421845.05583333335</v>
      </c>
      <c r="V28" s="105">
        <f t="shared" si="3"/>
        <v>3714974.8341666665</v>
      </c>
      <c r="W28" s="105">
        <f t="shared" si="4"/>
        <v>1947593.7225000001</v>
      </c>
      <c r="X28" s="105">
        <f t="shared" si="5"/>
        <v>15386360.4275</v>
      </c>
      <c r="Y28" s="105">
        <f t="shared" si="6"/>
        <v>19193723.287499998</v>
      </c>
      <c r="Z28" s="157">
        <f t="shared" si="12"/>
        <v>4326451.3183333343</v>
      </c>
      <c r="AA28" s="245">
        <f t="shared" si="7"/>
        <v>6005220.1824886119</v>
      </c>
      <c r="AB28" s="105">
        <f t="shared" si="8"/>
        <v>50811153.052833647</v>
      </c>
      <c r="AC28" s="105">
        <f t="shared" si="9"/>
        <v>26082231.917093616</v>
      </c>
      <c r="AD28" s="106">
        <f t="shared" si="10"/>
        <v>199355690.00405386</v>
      </c>
      <c r="AE28" s="157">
        <f t="shared" si="11"/>
        <v>232911172.79631919</v>
      </c>
      <c r="AF28" s="157">
        <f t="shared" si="13"/>
        <v>25958707.910000004</v>
      </c>
      <c r="AG28" s="223"/>
      <c r="AH28" s="224"/>
      <c r="AI28" s="224"/>
      <c r="AJ28" s="224"/>
      <c r="AK28" s="224"/>
      <c r="AL28" s="224"/>
      <c r="AM28" s="176"/>
      <c r="AN28" s="169"/>
      <c r="AO28" s="170"/>
      <c r="AP28" s="169"/>
      <c r="AQ28" s="169"/>
      <c r="AR28" s="169"/>
      <c r="AS28" s="169"/>
      <c r="AT28" s="169"/>
      <c r="AU28" s="169"/>
    </row>
    <row r="29" spans="1:54" s="108" customFormat="1" x14ac:dyDescent="0.25">
      <c r="A29" s="114" t="s">
        <v>356</v>
      </c>
      <c r="B29" s="103"/>
      <c r="C29" s="104"/>
      <c r="D29" s="105"/>
      <c r="E29" s="105"/>
      <c r="F29" s="105"/>
      <c r="G29" s="112">
        <v>25132947.600000001</v>
      </c>
      <c r="H29" s="232">
        <f>SUM(H30)</f>
        <v>0</v>
      </c>
      <c r="I29" s="106">
        <f>SUM(I30)</f>
        <v>0</v>
      </c>
      <c r="J29" s="106"/>
      <c r="K29" s="113">
        <f>SUM(K30)</f>
        <v>13194797.699999999</v>
      </c>
      <c r="L29" s="113">
        <f>SUM(L30)</f>
        <v>0</v>
      </c>
      <c r="M29" s="113">
        <f>SUM(M30)</f>
        <v>3769942.2</v>
      </c>
      <c r="N29" s="106"/>
      <c r="O29" s="113"/>
      <c r="P29" s="106"/>
      <c r="Q29" s="106"/>
      <c r="R29" s="106"/>
      <c r="S29" s="106"/>
      <c r="T29" s="194">
        <f t="shared" si="1"/>
        <v>16964739.899999999</v>
      </c>
      <c r="U29" s="104"/>
      <c r="V29" s="105"/>
      <c r="W29" s="105"/>
      <c r="X29" s="105"/>
      <c r="Y29" s="105">
        <f t="shared" ref="Y29:Y60" si="21">G29/12</f>
        <v>2094412.3</v>
      </c>
      <c r="Z29" s="157">
        <f t="shared" si="12"/>
        <v>2827456.65</v>
      </c>
      <c r="AA29" s="245"/>
      <c r="AB29" s="105"/>
      <c r="AC29" s="105"/>
      <c r="AD29" s="106"/>
      <c r="AE29" s="157">
        <f t="shared" si="11"/>
        <v>25415184.839604631</v>
      </c>
      <c r="AF29" s="157">
        <f t="shared" si="13"/>
        <v>16964739.899999999</v>
      </c>
      <c r="AG29" s="170"/>
      <c r="AH29" s="170"/>
      <c r="AI29" s="170"/>
      <c r="AJ29" s="170"/>
      <c r="AK29" s="170"/>
      <c r="AL29" s="170"/>
      <c r="AM29" s="170"/>
      <c r="AN29" s="169"/>
      <c r="AO29" s="170"/>
      <c r="AP29" s="169"/>
      <c r="AQ29" s="169"/>
      <c r="AR29" s="169"/>
      <c r="AS29" s="169"/>
      <c r="AT29" s="169"/>
      <c r="AU29" s="169"/>
    </row>
    <row r="30" spans="1:54" s="108" customFormat="1" ht="12" x14ac:dyDescent="0.2">
      <c r="A30" s="102" t="s">
        <v>20</v>
      </c>
      <c r="B30" s="103"/>
      <c r="C30" s="104">
        <v>33321686.82</v>
      </c>
      <c r="D30" s="105">
        <v>31807008.559999999</v>
      </c>
      <c r="E30" s="105">
        <v>18876550.5</v>
      </c>
      <c r="F30" s="105">
        <v>41815903.75</v>
      </c>
      <c r="G30" s="105">
        <v>25132947.600000001</v>
      </c>
      <c r="H30" s="232"/>
      <c r="I30" s="106"/>
      <c r="J30" s="106"/>
      <c r="K30" s="106">
        <v>13194797.699999999</v>
      </c>
      <c r="L30" s="106">
        <v>0</v>
      </c>
      <c r="M30" s="106">
        <v>3769942.2</v>
      </c>
      <c r="N30" s="106"/>
      <c r="O30" s="106"/>
      <c r="P30" s="106"/>
      <c r="Q30" s="106"/>
      <c r="R30" s="106"/>
      <c r="S30" s="106"/>
      <c r="T30" s="195">
        <f t="shared" si="1"/>
        <v>16964739.899999999</v>
      </c>
      <c r="U30" s="104">
        <f t="shared" ref="U30:W32" si="22">+C30/12</f>
        <v>2776807.2349999999</v>
      </c>
      <c r="V30" s="105">
        <f t="shared" si="22"/>
        <v>2650584.0466666664</v>
      </c>
      <c r="W30" s="105">
        <f t="shared" si="22"/>
        <v>1573045.875</v>
      </c>
      <c r="X30" s="105">
        <f>F30/12</f>
        <v>3484658.6458333335</v>
      </c>
      <c r="Y30" s="105">
        <f t="shared" si="21"/>
        <v>2094412.3</v>
      </c>
      <c r="Z30" s="157">
        <f t="shared" si="12"/>
        <v>2827456.65</v>
      </c>
      <c r="AA30" s="245">
        <f>$AA$6*C30</f>
        <v>39529534.884701014</v>
      </c>
      <c r="AB30" s="105">
        <f>$AB$6*D30</f>
        <v>36253067.029131047</v>
      </c>
      <c r="AC30" s="105">
        <f>$AC$6*E30</f>
        <v>21066276.222800598</v>
      </c>
      <c r="AD30" s="106">
        <f>$AD$6*$F30</f>
        <v>45149503.161714897</v>
      </c>
      <c r="AE30" s="157">
        <f t="shared" si="11"/>
        <v>25415184.839604631</v>
      </c>
      <c r="AF30" s="157">
        <f t="shared" si="13"/>
        <v>16964739.899999999</v>
      </c>
      <c r="AG30" s="170"/>
      <c r="AH30" s="170"/>
      <c r="AI30" s="170"/>
      <c r="AJ30" s="170"/>
      <c r="AK30" s="170"/>
      <c r="AL30" s="170"/>
      <c r="AM30" s="170"/>
      <c r="AN30" s="169"/>
      <c r="AO30" s="170"/>
      <c r="AP30" s="169"/>
      <c r="AQ30" s="169"/>
      <c r="AR30" s="169"/>
      <c r="AS30" s="169"/>
      <c r="AT30" s="169"/>
      <c r="AU30" s="169"/>
    </row>
    <row r="31" spans="1:54" s="108" customFormat="1" x14ac:dyDescent="0.25">
      <c r="A31" s="109" t="s">
        <v>291</v>
      </c>
      <c r="B31" s="110"/>
      <c r="C31" s="111">
        <f t="shared" ref="C31:E31" si="23">SUM(C32:C33)</f>
        <v>15808357.029999999</v>
      </c>
      <c r="D31" s="112">
        <f t="shared" si="23"/>
        <v>4201344.5999999996</v>
      </c>
      <c r="E31" s="112">
        <f t="shared" si="23"/>
        <v>0</v>
      </c>
      <c r="F31" s="112">
        <f>SUM(F32:F33)</f>
        <v>0</v>
      </c>
      <c r="G31" s="112">
        <v>0</v>
      </c>
      <c r="H31" s="233">
        <f>SUM(H32:H33)</f>
        <v>0</v>
      </c>
      <c r="I31" s="113">
        <f>SUM(I32:I33)</f>
        <v>0</v>
      </c>
      <c r="J31" s="113">
        <f>SUM(J32:J33)</f>
        <v>0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95">
        <f t="shared" si="1"/>
        <v>0</v>
      </c>
      <c r="U31" s="111">
        <f t="shared" si="22"/>
        <v>1317363.0858333332</v>
      </c>
      <c r="V31" s="112">
        <f t="shared" si="22"/>
        <v>350112.05</v>
      </c>
      <c r="W31" s="112">
        <f t="shared" si="22"/>
        <v>0</v>
      </c>
      <c r="X31" s="112">
        <f>F31/12</f>
        <v>0</v>
      </c>
      <c r="Y31" s="112">
        <f t="shared" si="21"/>
        <v>0</v>
      </c>
      <c r="Z31" s="157">
        <f t="shared" si="12"/>
        <v>0</v>
      </c>
      <c r="AA31" s="244">
        <f>$AA$6*C31</f>
        <v>18753462.394110382</v>
      </c>
      <c r="AB31" s="112">
        <f>$AB$6*D31</f>
        <v>4788618.4300846979</v>
      </c>
      <c r="AC31" s="112">
        <f>$AC$6*E31</f>
        <v>0</v>
      </c>
      <c r="AD31" s="113">
        <f>$AD$6*$F31</f>
        <v>0</v>
      </c>
      <c r="AE31" s="157">
        <f t="shared" si="11"/>
        <v>0</v>
      </c>
      <c r="AF31" s="157">
        <f t="shared" si="13"/>
        <v>0</v>
      </c>
      <c r="AG31" s="170"/>
      <c r="AH31" s="170"/>
      <c r="AI31" s="170"/>
      <c r="AJ31" s="170"/>
      <c r="AK31" s="170"/>
      <c r="AL31" s="170"/>
      <c r="AM31" s="170"/>
      <c r="AN31" s="169"/>
      <c r="AO31" s="170"/>
      <c r="AP31" s="169"/>
      <c r="AQ31" s="169"/>
      <c r="AR31" s="169"/>
      <c r="AS31" s="169"/>
      <c r="AT31" s="169"/>
      <c r="AU31" s="169"/>
    </row>
    <row r="32" spans="1:54" s="100" customFormat="1" x14ac:dyDescent="0.25">
      <c r="A32" s="102" t="s">
        <v>21</v>
      </c>
      <c r="B32" s="103"/>
      <c r="C32" s="104">
        <v>165808.69</v>
      </c>
      <c r="D32" s="105"/>
      <c r="E32" s="105"/>
      <c r="F32" s="105"/>
      <c r="G32" s="105">
        <v>0</v>
      </c>
      <c r="H32" s="232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95">
        <f t="shared" si="1"/>
        <v>0</v>
      </c>
      <c r="U32" s="104">
        <f t="shared" si="22"/>
        <v>13817.390833333333</v>
      </c>
      <c r="V32" s="105">
        <f t="shared" si="22"/>
        <v>0</v>
      </c>
      <c r="W32" s="105">
        <f t="shared" si="22"/>
        <v>0</v>
      </c>
      <c r="X32" s="105">
        <f>F32/12</f>
        <v>0</v>
      </c>
      <c r="Y32" s="105">
        <f t="shared" si="21"/>
        <v>0</v>
      </c>
      <c r="Z32" s="157">
        <f t="shared" si="12"/>
        <v>0</v>
      </c>
      <c r="AA32" s="245">
        <f>$AA$6*C32</f>
        <v>196698.93757021922</v>
      </c>
      <c r="AB32" s="105">
        <f>$AB$6*D32</f>
        <v>0</v>
      </c>
      <c r="AC32" s="105">
        <f>$AC$6*E32</f>
        <v>0</v>
      </c>
      <c r="AD32" s="106">
        <f>$AD$6*$F32</f>
        <v>0</v>
      </c>
      <c r="AE32" s="157">
        <f t="shared" si="11"/>
        <v>0</v>
      </c>
      <c r="AF32" s="157">
        <f t="shared" si="13"/>
        <v>0</v>
      </c>
      <c r="AG32" s="170"/>
      <c r="AH32" s="170"/>
      <c r="AI32" s="170"/>
      <c r="AJ32" s="170"/>
      <c r="AK32" s="170"/>
      <c r="AL32" s="170"/>
      <c r="AM32" s="170"/>
      <c r="AN32" s="168"/>
      <c r="AO32" s="171"/>
      <c r="AP32" s="168"/>
      <c r="AQ32" s="168"/>
      <c r="AR32" s="168"/>
      <c r="AS32" s="168"/>
      <c r="AT32" s="168"/>
      <c r="AU32" s="168"/>
    </row>
    <row r="33" spans="1:47" s="108" customFormat="1" ht="12" x14ac:dyDescent="0.2">
      <c r="A33" s="102" t="s">
        <v>22</v>
      </c>
      <c r="B33" s="103"/>
      <c r="C33" s="104">
        <v>15642548.34</v>
      </c>
      <c r="D33" s="105">
        <v>4201344.5999999996</v>
      </c>
      <c r="E33" s="105"/>
      <c r="F33" s="105"/>
      <c r="G33" s="105">
        <v>0</v>
      </c>
      <c r="H33" s="232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95">
        <f t="shared" si="1"/>
        <v>0</v>
      </c>
      <c r="U33" s="104"/>
      <c r="V33" s="105">
        <f>+D33/12</f>
        <v>350112.05</v>
      </c>
      <c r="W33" s="105">
        <f>+E33/12</f>
        <v>0</v>
      </c>
      <c r="X33" s="105">
        <f>F33/12</f>
        <v>0</v>
      </c>
      <c r="Y33" s="105">
        <f t="shared" si="21"/>
        <v>0</v>
      </c>
      <c r="Z33" s="157">
        <f t="shared" si="12"/>
        <v>0</v>
      </c>
      <c r="AA33" s="245">
        <f>$AA$6*C33</f>
        <v>18556763.456540164</v>
      </c>
      <c r="AB33" s="105">
        <f>$AB$6*D33</f>
        <v>4788618.4300846979</v>
      </c>
      <c r="AC33" s="105">
        <f>$AC$6*E33</f>
        <v>0</v>
      </c>
      <c r="AD33" s="106">
        <f>$AD$6*$F33</f>
        <v>0</v>
      </c>
      <c r="AE33" s="157">
        <f t="shared" si="11"/>
        <v>0</v>
      </c>
      <c r="AF33" s="157">
        <f t="shared" si="13"/>
        <v>0</v>
      </c>
      <c r="AG33" s="170"/>
      <c r="AH33" s="170"/>
      <c r="AI33" s="170"/>
      <c r="AJ33" s="170"/>
      <c r="AK33" s="170"/>
      <c r="AL33" s="170"/>
      <c r="AM33" s="170"/>
      <c r="AN33" s="169"/>
      <c r="AO33" s="170"/>
      <c r="AP33" s="169"/>
      <c r="AQ33" s="169"/>
      <c r="AR33" s="169"/>
      <c r="AS33" s="169"/>
      <c r="AT33" s="169"/>
      <c r="AU33" s="169"/>
    </row>
    <row r="34" spans="1:47" s="108" customFormat="1" x14ac:dyDescent="0.25">
      <c r="A34" s="17"/>
      <c r="B34" s="27"/>
      <c r="C34" s="89"/>
      <c r="D34" s="29"/>
      <c r="E34" s="29"/>
      <c r="F34" s="29"/>
      <c r="G34" s="29"/>
      <c r="H34" s="234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95">
        <f t="shared" si="1"/>
        <v>0</v>
      </c>
      <c r="U34" s="89"/>
      <c r="V34" s="29"/>
      <c r="W34" s="29"/>
      <c r="X34" s="29"/>
      <c r="Y34" s="29">
        <f t="shared" si="21"/>
        <v>0</v>
      </c>
      <c r="Z34" s="157">
        <f t="shared" si="12"/>
        <v>0</v>
      </c>
      <c r="AA34" s="28"/>
      <c r="AB34" s="29"/>
      <c r="AC34" s="29"/>
      <c r="AD34" s="30"/>
      <c r="AE34" s="157">
        <f t="shared" si="11"/>
        <v>0</v>
      </c>
      <c r="AF34" s="157">
        <f t="shared" si="13"/>
        <v>0</v>
      </c>
      <c r="AG34" s="170"/>
      <c r="AH34" s="170"/>
      <c r="AI34" s="170"/>
      <c r="AJ34" s="170"/>
      <c r="AK34" s="170"/>
      <c r="AL34" s="170"/>
      <c r="AM34" s="170"/>
      <c r="AN34" s="179"/>
      <c r="AO34" s="170"/>
      <c r="AP34" s="169"/>
      <c r="AQ34" s="169"/>
      <c r="AR34" s="169"/>
      <c r="AS34" s="169"/>
      <c r="AT34" s="169"/>
      <c r="AU34" s="169"/>
    </row>
    <row r="35" spans="1:47" x14ac:dyDescent="0.25">
      <c r="A35" s="116" t="s">
        <v>23</v>
      </c>
      <c r="B35" s="117"/>
      <c r="C35" s="118">
        <f>+C8+C14+C17+C20+C25+C31</f>
        <v>1225067133.8999999</v>
      </c>
      <c r="D35" s="119">
        <f>+D8+D14+D17+D20+D25+D31</f>
        <v>1182785292.98</v>
      </c>
      <c r="E35" s="119">
        <f>+E8+E14+E17+E20+E25+E31</f>
        <v>1225431510.3999999</v>
      </c>
      <c r="F35" s="119">
        <f>+F8+F14+F17+F20+F25+F31</f>
        <v>1533586889.3800001</v>
      </c>
      <c r="G35" s="119">
        <v>1621951095.8599999</v>
      </c>
      <c r="H35" s="235">
        <f t="shared" ref="H35:M35" si="24">+H31+H29+H25+H20++H17+H14+H8</f>
        <v>151411393.00999999</v>
      </c>
      <c r="I35" s="120">
        <f t="shared" si="24"/>
        <v>159493086.65000004</v>
      </c>
      <c r="J35" s="120">
        <f t="shared" si="24"/>
        <v>119983009.16999999</v>
      </c>
      <c r="K35" s="120">
        <f t="shared" si="24"/>
        <v>139199818.13</v>
      </c>
      <c r="L35" s="120">
        <f t="shared" si="24"/>
        <v>112650872.75</v>
      </c>
      <c r="M35" s="120">
        <f t="shared" si="24"/>
        <v>142789159.20999998</v>
      </c>
      <c r="N35" s="120"/>
      <c r="O35" s="120"/>
      <c r="P35" s="120"/>
      <c r="Q35" s="120"/>
      <c r="R35" s="120"/>
      <c r="S35" s="120"/>
      <c r="T35" s="196">
        <f t="shared" si="1"/>
        <v>825527338.92000008</v>
      </c>
      <c r="U35" s="118">
        <f>+C35/12</f>
        <v>102088927.82499999</v>
      </c>
      <c r="V35" s="119">
        <f>+D35/12</f>
        <v>98565441.081666663</v>
      </c>
      <c r="W35" s="119">
        <f>+E35/12</f>
        <v>102119292.53333332</v>
      </c>
      <c r="X35" s="119">
        <f>F35/12</f>
        <v>127798907.44833334</v>
      </c>
      <c r="Y35" s="119">
        <f t="shared" si="21"/>
        <v>135162591.32166666</v>
      </c>
      <c r="Z35" s="158">
        <f t="shared" si="12"/>
        <v>137587889.82000002</v>
      </c>
      <c r="AA35" s="246">
        <f>$AA$6*C35</f>
        <v>1453297795.7326813</v>
      </c>
      <c r="AB35" s="119">
        <f>$AB$6*D35</f>
        <v>1348117803.2378392</v>
      </c>
      <c r="AC35" s="119">
        <f>$AC$6*E35</f>
        <v>1367584543.0662842</v>
      </c>
      <c r="AD35" s="120">
        <f>$AD$6*$F35</f>
        <v>1655845740.5294468</v>
      </c>
      <c r="AE35" s="158">
        <f t="shared" si="11"/>
        <v>1640165234.8203354</v>
      </c>
      <c r="AF35" s="158">
        <f t="shared" si="13"/>
        <v>825527338.92000008</v>
      </c>
      <c r="AG35" s="170"/>
      <c r="AH35" s="170"/>
      <c r="AI35" s="170"/>
      <c r="AJ35" s="170"/>
      <c r="AK35" s="170"/>
      <c r="AL35" s="170"/>
      <c r="AM35" s="170"/>
      <c r="AN35" s="179"/>
      <c r="AO35" s="175"/>
      <c r="AP35" s="175"/>
      <c r="AQ35" s="175"/>
      <c r="AR35" s="175"/>
      <c r="AS35" s="175"/>
      <c r="AT35" s="175"/>
    </row>
    <row r="36" spans="1:47" s="93" customFormat="1" x14ac:dyDescent="0.25">
      <c r="A36" s="17"/>
      <c r="B36" s="27"/>
      <c r="C36" s="89"/>
      <c r="D36" s="29"/>
      <c r="E36" s="29"/>
      <c r="F36" s="29"/>
      <c r="G36" s="29"/>
      <c r="H36" s="236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55"/>
      <c r="U36" s="89"/>
      <c r="V36" s="29"/>
      <c r="W36" s="29"/>
      <c r="X36" s="29"/>
      <c r="Y36" s="29">
        <f t="shared" si="21"/>
        <v>0</v>
      </c>
      <c r="Z36" s="162"/>
      <c r="AA36" s="28"/>
      <c r="AB36" s="29"/>
      <c r="AC36" s="29"/>
      <c r="AD36" s="30">
        <f>$AD$6*$F36</f>
        <v>0</v>
      </c>
      <c r="AE36" s="162">
        <f t="shared" si="11"/>
        <v>0</v>
      </c>
      <c r="AF36" s="162">
        <f t="shared" si="13"/>
        <v>0</v>
      </c>
      <c r="AG36" s="170"/>
      <c r="AH36" s="170"/>
      <c r="AI36" s="170"/>
      <c r="AJ36" s="170"/>
      <c r="AK36" s="170"/>
      <c r="AL36" s="170"/>
      <c r="AM36" s="170"/>
      <c r="AN36" s="167"/>
      <c r="AO36" s="175"/>
      <c r="AP36" s="175"/>
      <c r="AQ36" s="175"/>
      <c r="AR36" s="175"/>
      <c r="AS36" s="175"/>
      <c r="AT36" s="175"/>
      <c r="AU36" s="178"/>
    </row>
    <row r="37" spans="1:47" x14ac:dyDescent="0.25">
      <c r="A37" s="18" t="s">
        <v>24</v>
      </c>
      <c r="B37" s="27"/>
      <c r="C37" s="89"/>
      <c r="D37" s="29"/>
      <c r="E37" s="29"/>
      <c r="F37" s="29"/>
      <c r="G37" s="29"/>
      <c r="H37" s="236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55"/>
      <c r="U37" s="89"/>
      <c r="V37" s="29"/>
      <c r="W37" s="29"/>
      <c r="X37" s="29"/>
      <c r="Y37" s="29">
        <f t="shared" si="21"/>
        <v>0</v>
      </c>
      <c r="Z37" s="162"/>
      <c r="AA37" s="28"/>
      <c r="AB37" s="29"/>
      <c r="AC37" s="29"/>
      <c r="AD37" s="30"/>
      <c r="AE37" s="162">
        <f t="shared" si="11"/>
        <v>0</v>
      </c>
      <c r="AF37" s="162">
        <f t="shared" si="13"/>
        <v>0</v>
      </c>
      <c r="AM37" s="170"/>
      <c r="AN37" s="167"/>
      <c r="AU37" s="167"/>
    </row>
    <row r="38" spans="1:47" x14ac:dyDescent="0.25">
      <c r="A38" s="109" t="s">
        <v>293</v>
      </c>
      <c r="B38" s="27"/>
      <c r="C38" s="89"/>
      <c r="D38" s="29"/>
      <c r="E38" s="29"/>
      <c r="F38" s="29"/>
      <c r="G38" s="29"/>
      <c r="H38" s="236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55"/>
      <c r="U38" s="89"/>
      <c r="V38" s="29"/>
      <c r="W38" s="29"/>
      <c r="X38" s="29"/>
      <c r="Y38" s="29">
        <f t="shared" si="21"/>
        <v>0</v>
      </c>
      <c r="Z38" s="162"/>
      <c r="AA38" s="28"/>
      <c r="AB38" s="29"/>
      <c r="AC38" s="29"/>
      <c r="AD38" s="30"/>
      <c r="AE38" s="162">
        <f t="shared" si="11"/>
        <v>0</v>
      </c>
      <c r="AF38" s="162">
        <f t="shared" si="13"/>
        <v>0</v>
      </c>
      <c r="AM38" s="169"/>
      <c r="AN38" s="171"/>
      <c r="AP38" s="167"/>
      <c r="AQ38" s="167"/>
      <c r="AR38" s="167"/>
      <c r="AS38" s="167"/>
      <c r="AT38" s="167"/>
      <c r="AU38" s="167"/>
    </row>
    <row r="39" spans="1:47" ht="17.25" x14ac:dyDescent="0.4">
      <c r="A39" s="109" t="s">
        <v>294</v>
      </c>
      <c r="B39" s="96"/>
      <c r="C39" s="97">
        <f>SUM(C40:C45)</f>
        <v>374330571.14999998</v>
      </c>
      <c r="D39" s="98">
        <f t="shared" ref="D39:E39" si="25">SUM(D40:D45)</f>
        <v>401815547.27999997</v>
      </c>
      <c r="E39" s="98">
        <f t="shared" si="25"/>
        <v>411982025.31</v>
      </c>
      <c r="F39" s="98">
        <v>451095885.26999998</v>
      </c>
      <c r="G39" s="98">
        <v>466531307.5</v>
      </c>
      <c r="H39" s="237">
        <f t="shared" ref="H39:M39" si="26">SUM(H40:H45)</f>
        <v>38800150.380000003</v>
      </c>
      <c r="I39" s="123">
        <f t="shared" si="26"/>
        <v>39319160.93</v>
      </c>
      <c r="J39" s="123">
        <f t="shared" si="26"/>
        <v>37702304.039999999</v>
      </c>
      <c r="K39" s="123">
        <f t="shared" si="26"/>
        <v>41406367.649999999</v>
      </c>
      <c r="L39" s="123">
        <f t="shared" si="26"/>
        <v>38673338.250000007</v>
      </c>
      <c r="M39" s="123">
        <f t="shared" si="26"/>
        <v>44916624.539999999</v>
      </c>
      <c r="N39" s="123"/>
      <c r="O39" s="123"/>
      <c r="P39" s="123"/>
      <c r="Q39" s="123"/>
      <c r="R39" s="123"/>
      <c r="S39" s="123"/>
      <c r="T39" s="159">
        <f t="shared" si="1"/>
        <v>240817945.78999999</v>
      </c>
      <c r="U39" s="122">
        <f t="shared" ref="U39:U81" si="27">+C39/12</f>
        <v>31194214.262499999</v>
      </c>
      <c r="V39" s="123">
        <f t="shared" ref="V39:V81" si="28">+D39/12</f>
        <v>33484628.939999998</v>
      </c>
      <c r="W39" s="124">
        <f t="shared" ref="W39:W81" si="29">+E39/12</f>
        <v>34331835.442500003</v>
      </c>
      <c r="X39" s="123">
        <f t="shared" ref="X39:X81" si="30">F39/12</f>
        <v>37591323.772500001</v>
      </c>
      <c r="Y39" s="123">
        <f t="shared" si="21"/>
        <v>38877608.958333336</v>
      </c>
      <c r="Z39" s="163">
        <f t="shared" ref="Z39:Z81" si="31">T39/$Z$5</f>
        <v>40136324.298333332</v>
      </c>
      <c r="AA39" s="247">
        <f t="shared" ref="AA39:AA81" si="32">$AA$6*C39</f>
        <v>444068556.63149107</v>
      </c>
      <c r="AB39" s="98">
        <f t="shared" ref="AB39:AB81" si="33">$AB$6*D39</f>
        <v>457982269.58092833</v>
      </c>
      <c r="AC39" s="98">
        <f t="shared" ref="AC39:AC81" si="34">$AC$6*E39</f>
        <v>459772941.24841756</v>
      </c>
      <c r="AD39" s="99">
        <f t="shared" ref="AD39:AD81" si="35">$AD$6*$F39</f>
        <v>487057632.90442914</v>
      </c>
      <c r="AE39" s="163">
        <f t="shared" si="11"/>
        <v>471770347.12692934</v>
      </c>
      <c r="AF39" s="163">
        <f t="shared" si="13"/>
        <v>240817945.78999999</v>
      </c>
      <c r="AJ39" s="226"/>
      <c r="AK39" s="226"/>
      <c r="AL39" s="226"/>
      <c r="AM39" s="169"/>
      <c r="AN39" s="167"/>
      <c r="AP39" s="167"/>
      <c r="AQ39" s="167"/>
      <c r="AR39" s="167"/>
      <c r="AS39" s="167"/>
      <c r="AT39" s="167"/>
      <c r="AU39" s="167"/>
    </row>
    <row r="40" spans="1:47" s="100" customFormat="1" x14ac:dyDescent="0.25">
      <c r="A40" s="17" t="s">
        <v>25</v>
      </c>
      <c r="B40" s="27"/>
      <c r="C40" s="89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36">
        <v>20326889.870000001</v>
      </c>
      <c r="I40" s="29">
        <v>19062074.030000001</v>
      </c>
      <c r="J40" s="29">
        <v>20524637.449999999</v>
      </c>
      <c r="K40" s="29">
        <v>19943664.68</v>
      </c>
      <c r="L40" s="29">
        <v>20411653.920000002</v>
      </c>
      <c r="M40" s="29">
        <v>21560725.100000001</v>
      </c>
      <c r="N40" s="29"/>
      <c r="O40" s="29"/>
      <c r="P40" s="29"/>
      <c r="Q40" s="29"/>
      <c r="R40" s="29"/>
      <c r="S40" s="29"/>
      <c r="T40" s="155">
        <f t="shared" ref="T40:T71" si="36">SUM(H40:S40)</f>
        <v>121829645.05000001</v>
      </c>
      <c r="U40" s="89">
        <f t="shared" si="27"/>
        <v>16423463.297499999</v>
      </c>
      <c r="V40" s="29">
        <f t="shared" si="28"/>
        <v>17024857.030000001</v>
      </c>
      <c r="W40" s="115">
        <f t="shared" si="29"/>
        <v>18059003.104166668</v>
      </c>
      <c r="X40" s="29">
        <f t="shared" si="30"/>
        <v>18501633.605833333</v>
      </c>
      <c r="Y40" s="29">
        <f t="shared" si="21"/>
        <v>19668622.119166669</v>
      </c>
      <c r="Z40" s="162">
        <f t="shared" si="31"/>
        <v>20304940.841666669</v>
      </c>
      <c r="AA40" s="28">
        <f t="shared" si="32"/>
        <v>233797959.45617124</v>
      </c>
      <c r="AB40" s="29">
        <f t="shared" si="33"/>
        <v>232855579.07365671</v>
      </c>
      <c r="AC40" s="29">
        <f t="shared" si="34"/>
        <v>241846696.11163655</v>
      </c>
      <c r="AD40" s="30">
        <f t="shared" si="35"/>
        <v>239719194.87215558</v>
      </c>
      <c r="AE40" s="162">
        <f t="shared" ref="AE40:AE71" si="37">$AE$6*G40</f>
        <v>238673954.83637917</v>
      </c>
      <c r="AF40" s="162">
        <f t="shared" si="13"/>
        <v>121829645.05000001</v>
      </c>
      <c r="AG40" s="169"/>
      <c r="AH40" s="169"/>
      <c r="AI40" s="169"/>
      <c r="AJ40" s="169"/>
      <c r="AK40" s="169"/>
      <c r="AL40" s="224"/>
      <c r="AM40" s="219"/>
      <c r="AN40" s="167"/>
      <c r="AO40" s="171"/>
      <c r="AP40" s="171"/>
      <c r="AQ40" s="171"/>
      <c r="AR40" s="171"/>
      <c r="AS40" s="171"/>
      <c r="AT40" s="171"/>
      <c r="AU40" s="171"/>
    </row>
    <row r="41" spans="1:47" x14ac:dyDescent="0.25">
      <c r="A41" s="17" t="s">
        <v>26</v>
      </c>
      <c r="B41" s="27"/>
      <c r="C41" s="89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36">
        <v>977096.62</v>
      </c>
      <c r="I41" s="29">
        <v>867252.99</v>
      </c>
      <c r="J41" s="29">
        <v>935519.54</v>
      </c>
      <c r="K41" s="29">
        <v>896094.59</v>
      </c>
      <c r="L41" s="29">
        <v>919577.7</v>
      </c>
      <c r="M41" s="29">
        <v>873661.76</v>
      </c>
      <c r="N41" s="29"/>
      <c r="O41" s="29"/>
      <c r="P41" s="29"/>
      <c r="Q41" s="29"/>
      <c r="R41" s="29"/>
      <c r="S41" s="29"/>
      <c r="T41" s="155">
        <f t="shared" si="36"/>
        <v>5469203.1999999993</v>
      </c>
      <c r="U41" s="89">
        <f t="shared" si="27"/>
        <v>1104662.6624999999</v>
      </c>
      <c r="V41" s="29">
        <f t="shared" si="28"/>
        <v>917294.98749999993</v>
      </c>
      <c r="W41" s="29">
        <f t="shared" si="29"/>
        <v>802759.60416666663</v>
      </c>
      <c r="X41" s="29">
        <f t="shared" si="30"/>
        <v>717962.70500000007</v>
      </c>
      <c r="Y41" s="29">
        <f t="shared" si="21"/>
        <v>755516.23666666669</v>
      </c>
      <c r="Z41" s="162">
        <f t="shared" si="31"/>
        <v>911533.86666666658</v>
      </c>
      <c r="AA41" s="28">
        <f t="shared" si="32"/>
        <v>15725542.883469349</v>
      </c>
      <c r="AB41" s="29">
        <f t="shared" si="33"/>
        <v>12546199.660842331</v>
      </c>
      <c r="AC41" s="29">
        <f t="shared" si="34"/>
        <v>10750580.024807649</v>
      </c>
      <c r="AD41" s="30">
        <f t="shared" si="35"/>
        <v>9302391.6297083627</v>
      </c>
      <c r="AE41" s="162">
        <f t="shared" si="37"/>
        <v>9168006.1295504272</v>
      </c>
      <c r="AF41" s="162">
        <f t="shared" si="13"/>
        <v>5469203.1999999993</v>
      </c>
      <c r="AG41" s="170"/>
      <c r="AH41" s="227"/>
      <c r="AJ41" s="170"/>
      <c r="AK41" s="228"/>
      <c r="AL41" s="224"/>
      <c r="AM41" s="172"/>
      <c r="AN41" s="167"/>
      <c r="AP41" s="167"/>
      <c r="AQ41" s="167"/>
      <c r="AR41" s="167"/>
      <c r="AS41" s="167"/>
      <c r="AT41" s="167"/>
      <c r="AU41" s="167"/>
    </row>
    <row r="42" spans="1:47" x14ac:dyDescent="0.25">
      <c r="A42" s="17" t="s">
        <v>27</v>
      </c>
      <c r="B42" s="27"/>
      <c r="C42" s="89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36">
        <v>5073532.8099999996</v>
      </c>
      <c r="I42" s="29">
        <v>5065090.29</v>
      </c>
      <c r="J42" s="29">
        <v>3999986.43</v>
      </c>
      <c r="K42" s="29">
        <v>5331439.07</v>
      </c>
      <c r="L42" s="29">
        <v>4830311.0199999996</v>
      </c>
      <c r="M42" s="29">
        <v>4126104.16</v>
      </c>
      <c r="N42" s="29"/>
      <c r="O42" s="29"/>
      <c r="P42" s="29"/>
      <c r="Q42" s="29"/>
      <c r="R42" s="29"/>
      <c r="S42" s="29"/>
      <c r="T42" s="155">
        <f t="shared" si="36"/>
        <v>28426463.780000001</v>
      </c>
      <c r="U42" s="89">
        <f t="shared" si="27"/>
        <v>3205304.9633333334</v>
      </c>
      <c r="V42" s="29">
        <f t="shared" si="28"/>
        <v>3913003.7958333329</v>
      </c>
      <c r="W42" s="29">
        <f t="shared" si="29"/>
        <v>3876250.3325</v>
      </c>
      <c r="X42" s="29">
        <f t="shared" si="30"/>
        <v>4620301.6633333331</v>
      </c>
      <c r="Y42" s="29">
        <f t="shared" si="21"/>
        <v>4632226.8283333331</v>
      </c>
      <c r="Z42" s="162">
        <f t="shared" si="31"/>
        <v>4737743.9633333338</v>
      </c>
      <c r="AA42" s="28">
        <f t="shared" si="32"/>
        <v>45629459.894500136</v>
      </c>
      <c r="AB42" s="29">
        <f t="shared" si="33"/>
        <v>53519672.041333288</v>
      </c>
      <c r="AC42" s="29">
        <f t="shared" si="34"/>
        <v>51910857.471443839</v>
      </c>
      <c r="AD42" s="30">
        <f t="shared" si="35"/>
        <v>59863632.498459131</v>
      </c>
      <c r="AE42" s="162">
        <f t="shared" si="37"/>
        <v>56210948.083654381</v>
      </c>
      <c r="AF42" s="162">
        <f t="shared" si="13"/>
        <v>28426463.780000001</v>
      </c>
      <c r="AL42" s="224"/>
      <c r="AM42" s="172"/>
      <c r="AN42" s="167"/>
      <c r="AP42" s="167"/>
      <c r="AQ42" s="167"/>
      <c r="AR42" s="167"/>
      <c r="AS42" s="167"/>
      <c r="AT42" s="167"/>
      <c r="AU42" s="167"/>
    </row>
    <row r="43" spans="1:47" x14ac:dyDescent="0.25">
      <c r="A43" s="17" t="s">
        <v>28</v>
      </c>
      <c r="B43" s="27"/>
      <c r="C43" s="89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36">
        <v>3960009.63</v>
      </c>
      <c r="I43" s="29">
        <v>5926186.3700000001</v>
      </c>
      <c r="J43" s="29">
        <v>3868597.09</v>
      </c>
      <c r="K43" s="29">
        <v>6158376.3700000001</v>
      </c>
      <c r="L43" s="29">
        <v>3877321.19</v>
      </c>
      <c r="M43" s="29">
        <v>6087719.8200000003</v>
      </c>
      <c r="N43" s="29"/>
      <c r="O43" s="29"/>
      <c r="P43" s="29"/>
      <c r="Q43" s="29"/>
      <c r="R43" s="29"/>
      <c r="S43" s="29"/>
      <c r="T43" s="155">
        <f t="shared" si="36"/>
        <v>29878210.470000003</v>
      </c>
      <c r="U43" s="89">
        <f t="shared" si="27"/>
        <v>3649569.7558333334</v>
      </c>
      <c r="V43" s="29">
        <f t="shared" si="28"/>
        <v>3813892.1508333334</v>
      </c>
      <c r="W43" s="29">
        <f t="shared" si="29"/>
        <v>4086990.313333333</v>
      </c>
      <c r="X43" s="29">
        <f t="shared" si="30"/>
        <v>4353042.7875000006</v>
      </c>
      <c r="Y43" s="29">
        <f t="shared" si="21"/>
        <v>4794144.9766666666</v>
      </c>
      <c r="Z43" s="162">
        <f t="shared" si="31"/>
        <v>4979701.7450000001</v>
      </c>
      <c r="AA43" s="28">
        <f t="shared" si="32"/>
        <v>51953838.62407846</v>
      </c>
      <c r="AB43" s="29">
        <f t="shared" si="33"/>
        <v>52164083.595054418</v>
      </c>
      <c r="AC43" s="29">
        <f t="shared" si="34"/>
        <v>54733093.439242743</v>
      </c>
      <c r="AD43" s="30">
        <f t="shared" si="35"/>
        <v>56400852.729811862</v>
      </c>
      <c r="AE43" s="162">
        <f t="shared" si="37"/>
        <v>58175785.507870324</v>
      </c>
      <c r="AF43" s="162">
        <f t="shared" si="13"/>
        <v>29878210.470000003</v>
      </c>
      <c r="AM43" s="180"/>
      <c r="AN43" s="167"/>
      <c r="AP43" s="167"/>
      <c r="AQ43" s="167"/>
      <c r="AR43" s="167"/>
      <c r="AS43" s="167"/>
      <c r="AT43" s="167"/>
      <c r="AU43" s="167"/>
    </row>
    <row r="44" spans="1:47" x14ac:dyDescent="0.25">
      <c r="A44" s="17" t="s">
        <v>29</v>
      </c>
      <c r="B44" s="27"/>
      <c r="C44" s="89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36">
        <v>7725059.5300000003</v>
      </c>
      <c r="I44" s="29">
        <v>7645559.25</v>
      </c>
      <c r="J44" s="29">
        <v>7662741.8499999996</v>
      </c>
      <c r="K44" s="29">
        <v>8343553.3399999999</v>
      </c>
      <c r="L44" s="29">
        <v>7889128.1799999997</v>
      </c>
      <c r="M44" s="29">
        <v>11534958.58</v>
      </c>
      <c r="N44" s="29"/>
      <c r="O44" s="29"/>
      <c r="P44" s="29"/>
      <c r="Q44" s="29"/>
      <c r="R44" s="29"/>
      <c r="S44" s="29"/>
      <c r="T44" s="155">
        <f t="shared" si="36"/>
        <v>50801000.730000004</v>
      </c>
      <c r="U44" s="89">
        <f t="shared" si="27"/>
        <v>5561402.0616666665</v>
      </c>
      <c r="V44" s="29">
        <f t="shared" si="28"/>
        <v>7282875.7783333333</v>
      </c>
      <c r="W44" s="29">
        <f t="shared" si="29"/>
        <v>6959987.2141666664</v>
      </c>
      <c r="X44" s="29">
        <f t="shared" si="30"/>
        <v>8791578.6158333328</v>
      </c>
      <c r="Y44" s="29">
        <f t="shared" si="21"/>
        <v>8387590.2566666678</v>
      </c>
      <c r="Z44" s="162">
        <f t="shared" si="31"/>
        <v>8466833.4550000001</v>
      </c>
      <c r="AA44" s="28">
        <f t="shared" si="32"/>
        <v>79169930.85928078</v>
      </c>
      <c r="AB44" s="29">
        <f t="shared" si="33"/>
        <v>99610719.414383039</v>
      </c>
      <c r="AC44" s="29">
        <f t="shared" si="34"/>
        <v>93208351.702263862</v>
      </c>
      <c r="AD44" s="30">
        <f t="shared" si="35"/>
        <v>113909408.8847568</v>
      </c>
      <c r="AE44" s="162">
        <f t="shared" si="37"/>
        <v>101781371.66786607</v>
      </c>
      <c r="AF44" s="162">
        <f t="shared" si="13"/>
        <v>50801000.730000004</v>
      </c>
      <c r="AM44" s="181"/>
      <c r="AN44" s="167"/>
      <c r="AP44" s="167"/>
      <c r="AQ44" s="167"/>
      <c r="AR44" s="167"/>
      <c r="AS44" s="167"/>
      <c r="AT44" s="167"/>
      <c r="AU44" s="167"/>
    </row>
    <row r="45" spans="1:47" ht="15.75" customHeight="1" x14ac:dyDescent="0.25">
      <c r="A45" s="17" t="s">
        <v>30</v>
      </c>
      <c r="B45" s="27"/>
      <c r="C45" s="89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36">
        <v>737561.92</v>
      </c>
      <c r="I45" s="29">
        <v>752998</v>
      </c>
      <c r="J45" s="29">
        <v>710821.68</v>
      </c>
      <c r="K45" s="29">
        <v>733239.6</v>
      </c>
      <c r="L45" s="29">
        <v>745346.24</v>
      </c>
      <c r="M45" s="29">
        <v>733455.12</v>
      </c>
      <c r="N45" s="29"/>
      <c r="O45" s="29"/>
      <c r="P45" s="29"/>
      <c r="Q45" s="29"/>
      <c r="R45" s="29"/>
      <c r="S45" s="29"/>
      <c r="T45" s="155">
        <f t="shared" si="36"/>
        <v>4413422.5600000005</v>
      </c>
      <c r="U45" s="89">
        <f t="shared" si="27"/>
        <v>1249811.5216666667</v>
      </c>
      <c r="V45" s="29">
        <f t="shared" si="28"/>
        <v>532705.19750000001</v>
      </c>
      <c r="W45" s="29">
        <f t="shared" si="29"/>
        <v>546844.87416666665</v>
      </c>
      <c r="X45" s="29">
        <f t="shared" si="30"/>
        <v>606804.39500000002</v>
      </c>
      <c r="Y45" s="29">
        <f t="shared" si="21"/>
        <v>639508.54083333339</v>
      </c>
      <c r="Z45" s="162">
        <f t="shared" si="31"/>
        <v>735570.42666666675</v>
      </c>
      <c r="AA45" s="28">
        <f t="shared" si="32"/>
        <v>17791824.913991109</v>
      </c>
      <c r="AB45" s="29">
        <f t="shared" si="33"/>
        <v>7286015.7956585884</v>
      </c>
      <c r="AC45" s="29">
        <f t="shared" si="34"/>
        <v>7323362.4990228806</v>
      </c>
      <c r="AD45" s="30">
        <f t="shared" si="35"/>
        <v>7862152.2895374447</v>
      </c>
      <c r="AE45" s="162">
        <f t="shared" si="37"/>
        <v>7760280.9016090157</v>
      </c>
      <c r="AF45" s="162">
        <f t="shared" si="13"/>
        <v>4413422.5600000005</v>
      </c>
      <c r="AG45" s="223"/>
      <c r="AH45" s="224"/>
      <c r="AI45" s="224"/>
      <c r="AJ45" s="224"/>
      <c r="AK45" s="224"/>
      <c r="AL45" s="224"/>
      <c r="AM45" s="221"/>
      <c r="AN45" s="171"/>
      <c r="AP45" s="167"/>
      <c r="AQ45" s="167"/>
      <c r="AR45" s="167"/>
      <c r="AS45" s="167"/>
      <c r="AT45" s="167"/>
      <c r="AU45" s="167"/>
    </row>
    <row r="46" spans="1:47" x14ac:dyDescent="0.25">
      <c r="A46" s="95" t="s">
        <v>295</v>
      </c>
      <c r="B46" s="96"/>
      <c r="C46" s="97">
        <f t="shared" ref="C46:E46" si="38">SUM(C47:C54)</f>
        <v>84205665.870000005</v>
      </c>
      <c r="D46" s="98">
        <f t="shared" si="38"/>
        <v>95710716.840000004</v>
      </c>
      <c r="E46" s="98">
        <f t="shared" si="38"/>
        <v>98019902.74000001</v>
      </c>
      <c r="F46" s="98">
        <v>109122026.81999999</v>
      </c>
      <c r="G46" s="98">
        <v>123849705.21000001</v>
      </c>
      <c r="H46" s="238">
        <f t="shared" ref="H46:M46" si="39">SUM(H47:H54)</f>
        <v>13921242.660000002</v>
      </c>
      <c r="I46" s="98">
        <f t="shared" si="39"/>
        <v>14207751.880000001</v>
      </c>
      <c r="J46" s="98">
        <f t="shared" si="39"/>
        <v>10979243.27</v>
      </c>
      <c r="K46" s="98">
        <f t="shared" si="39"/>
        <v>14717890.390000001</v>
      </c>
      <c r="L46" s="98">
        <f t="shared" si="39"/>
        <v>11737447.049999999</v>
      </c>
      <c r="M46" s="98">
        <f t="shared" si="39"/>
        <v>13893019.529999999</v>
      </c>
      <c r="N46" s="98"/>
      <c r="O46" s="98"/>
      <c r="P46" s="98"/>
      <c r="Q46" s="98"/>
      <c r="R46" s="98"/>
      <c r="S46" s="98"/>
      <c r="T46" s="159">
        <f t="shared" si="36"/>
        <v>79456594.780000001</v>
      </c>
      <c r="U46" s="97">
        <f t="shared" si="27"/>
        <v>7017138.8225000007</v>
      </c>
      <c r="V46" s="98">
        <f t="shared" si="28"/>
        <v>7975893.0700000003</v>
      </c>
      <c r="W46" s="98">
        <f t="shared" si="29"/>
        <v>8168325.2283333344</v>
      </c>
      <c r="X46" s="98">
        <f t="shared" si="30"/>
        <v>9093502.2349999994</v>
      </c>
      <c r="Y46" s="98">
        <f t="shared" si="21"/>
        <v>10320808.7675</v>
      </c>
      <c r="Z46" s="163">
        <f t="shared" si="31"/>
        <v>13242765.796666667</v>
      </c>
      <c r="AA46" s="247">
        <f t="shared" si="32"/>
        <v>99893226.428734645</v>
      </c>
      <c r="AB46" s="98">
        <f t="shared" si="33"/>
        <v>109089385.9591146</v>
      </c>
      <c r="AC46" s="98">
        <f t="shared" si="34"/>
        <v>109390449.61911283</v>
      </c>
      <c r="AD46" s="99">
        <f t="shared" si="35"/>
        <v>117821327.6072582</v>
      </c>
      <c r="AE46" s="163">
        <f t="shared" si="37"/>
        <v>125240509.00590326</v>
      </c>
      <c r="AF46" s="163">
        <f t="shared" si="13"/>
        <v>79456594.780000001</v>
      </c>
      <c r="AG46" s="223"/>
      <c r="AH46" s="224"/>
      <c r="AI46" s="224"/>
      <c r="AJ46" s="224"/>
      <c r="AK46" s="224"/>
      <c r="AL46" s="224"/>
      <c r="AM46" s="176"/>
      <c r="AN46" s="167"/>
      <c r="AP46" s="167"/>
      <c r="AQ46" s="167"/>
      <c r="AR46" s="167"/>
      <c r="AS46" s="167"/>
      <c r="AT46" s="167"/>
      <c r="AU46" s="167"/>
    </row>
    <row r="47" spans="1:47" s="100" customFormat="1" ht="26.25" x14ac:dyDescent="0.25">
      <c r="A47" s="17" t="s">
        <v>31</v>
      </c>
      <c r="B47" s="27"/>
      <c r="C47" s="89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36">
        <v>347001.66</v>
      </c>
      <c r="I47" s="29">
        <v>369814.62</v>
      </c>
      <c r="J47" s="29">
        <v>311622.21000000002</v>
      </c>
      <c r="K47" s="29">
        <v>597695.39</v>
      </c>
      <c r="L47" s="29">
        <v>435226.83</v>
      </c>
      <c r="M47" s="29">
        <v>403908.8</v>
      </c>
      <c r="N47" s="29"/>
      <c r="O47" s="29"/>
      <c r="P47" s="29"/>
      <c r="Q47" s="29"/>
      <c r="R47" s="29"/>
      <c r="S47" s="29"/>
      <c r="T47" s="155">
        <f t="shared" si="36"/>
        <v>2465269.5099999998</v>
      </c>
      <c r="U47" s="89">
        <f t="shared" si="27"/>
        <v>451859.69916666666</v>
      </c>
      <c r="V47" s="29">
        <f t="shared" si="28"/>
        <v>498448.29916666663</v>
      </c>
      <c r="W47" s="29">
        <f t="shared" si="29"/>
        <v>472901.41583333333</v>
      </c>
      <c r="X47" s="29">
        <f t="shared" si="30"/>
        <v>664394.59083333332</v>
      </c>
      <c r="Y47" s="29">
        <f t="shared" si="21"/>
        <v>475833.92583333328</v>
      </c>
      <c r="Z47" s="162">
        <f t="shared" si="31"/>
        <v>410878.25166666665</v>
      </c>
      <c r="AA47" s="28">
        <f t="shared" si="32"/>
        <v>6432496.83163522</v>
      </c>
      <c r="AB47" s="29">
        <f t="shared" si="33"/>
        <v>6817470.8977707895</v>
      </c>
      <c r="AC47" s="29">
        <f t="shared" si="34"/>
        <v>6333109.5490768747</v>
      </c>
      <c r="AD47" s="30">
        <f t="shared" si="35"/>
        <v>8608328.3122505825</v>
      </c>
      <c r="AE47" s="162">
        <f t="shared" si="37"/>
        <v>5774129.1807772927</v>
      </c>
      <c r="AF47" s="162">
        <f t="shared" si="13"/>
        <v>2465269.5099999998</v>
      </c>
      <c r="AG47" s="223"/>
      <c r="AH47" s="224"/>
      <c r="AI47" s="224"/>
      <c r="AJ47" s="224"/>
      <c r="AK47" s="224"/>
      <c r="AL47" s="224"/>
      <c r="AM47" s="176"/>
      <c r="AN47" s="167"/>
      <c r="AO47" s="171"/>
      <c r="AP47" s="171"/>
      <c r="AQ47" s="171"/>
      <c r="AR47" s="171"/>
      <c r="AS47" s="171"/>
      <c r="AT47" s="171"/>
      <c r="AU47" s="171"/>
    </row>
    <row r="48" spans="1:47" x14ac:dyDescent="0.25">
      <c r="A48" s="17" t="s">
        <v>32</v>
      </c>
      <c r="B48" s="27"/>
      <c r="C48" s="89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36">
        <v>91996.45</v>
      </c>
      <c r="I48" s="29">
        <v>187836.98</v>
      </c>
      <c r="J48" s="29">
        <v>180385.98</v>
      </c>
      <c r="K48" s="29">
        <v>221022.18</v>
      </c>
      <c r="L48" s="29">
        <v>141048</v>
      </c>
      <c r="M48" s="29">
        <v>142861.94</v>
      </c>
      <c r="N48" s="29"/>
      <c r="O48" s="29"/>
      <c r="P48" s="29"/>
      <c r="Q48" s="29"/>
      <c r="R48" s="29"/>
      <c r="S48" s="29"/>
      <c r="T48" s="155">
        <f t="shared" si="36"/>
        <v>965151.53</v>
      </c>
      <c r="U48" s="89">
        <f t="shared" si="27"/>
        <v>250250.19916666669</v>
      </c>
      <c r="V48" s="29">
        <f t="shared" si="28"/>
        <v>166014.625</v>
      </c>
      <c r="W48" s="29">
        <f t="shared" si="29"/>
        <v>179734.31166666668</v>
      </c>
      <c r="X48" s="29">
        <f t="shared" si="30"/>
        <v>161657.35333333333</v>
      </c>
      <c r="Y48" s="29">
        <f t="shared" si="21"/>
        <v>179336.19916666669</v>
      </c>
      <c r="Z48" s="162">
        <f t="shared" si="31"/>
        <v>160858.58833333335</v>
      </c>
      <c r="AA48" s="28">
        <f t="shared" si="32"/>
        <v>3562463.3403341472</v>
      </c>
      <c r="AB48" s="29">
        <f t="shared" si="33"/>
        <v>2270646.4771452453</v>
      </c>
      <c r="AC48" s="29">
        <f t="shared" si="34"/>
        <v>2407007.1422964269</v>
      </c>
      <c r="AD48" s="30">
        <f t="shared" si="35"/>
        <v>2094537.7803834633</v>
      </c>
      <c r="AE48" s="162">
        <f t="shared" si="37"/>
        <v>2176201.242827395</v>
      </c>
      <c r="AF48" s="162">
        <f t="shared" si="13"/>
        <v>965151.53</v>
      </c>
      <c r="AG48" s="223"/>
      <c r="AH48" s="224"/>
      <c r="AI48" s="224"/>
      <c r="AJ48" s="224"/>
      <c r="AK48" s="224"/>
      <c r="AL48" s="224"/>
      <c r="AM48" s="176"/>
      <c r="AN48" s="167"/>
      <c r="AP48" s="167"/>
      <c r="AQ48" s="167"/>
      <c r="AR48" s="167"/>
      <c r="AS48" s="167"/>
      <c r="AT48" s="167"/>
      <c r="AU48" s="167"/>
    </row>
    <row r="49" spans="1:47" x14ac:dyDescent="0.25">
      <c r="A49" s="17" t="s">
        <v>33</v>
      </c>
      <c r="B49" s="27"/>
      <c r="C49" s="89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36">
        <v>4311252.74</v>
      </c>
      <c r="I49" s="29">
        <v>4819260.8600000003</v>
      </c>
      <c r="J49" s="29">
        <v>736200.64</v>
      </c>
      <c r="K49" s="29">
        <v>4484773.72</v>
      </c>
      <c r="L49" s="29">
        <v>1279362.43</v>
      </c>
      <c r="M49" s="29">
        <v>3403345.31</v>
      </c>
      <c r="N49" s="29"/>
      <c r="O49" s="29"/>
      <c r="P49" s="29"/>
      <c r="Q49" s="29"/>
      <c r="R49" s="29"/>
      <c r="S49" s="29"/>
      <c r="T49" s="155">
        <f t="shared" si="36"/>
        <v>19034195.699999999</v>
      </c>
      <c r="U49" s="89">
        <f t="shared" si="27"/>
        <v>955165.34</v>
      </c>
      <c r="V49" s="29">
        <f t="shared" si="28"/>
        <v>982948.62333333341</v>
      </c>
      <c r="W49" s="29">
        <f t="shared" si="29"/>
        <v>530732.65916666668</v>
      </c>
      <c r="X49" s="29">
        <f t="shared" si="30"/>
        <v>409088.27083333331</v>
      </c>
      <c r="Y49" s="29">
        <f t="shared" si="21"/>
        <v>2006453.5158333334</v>
      </c>
      <c r="Z49" s="162">
        <f t="shared" si="31"/>
        <v>3172365.9499999997</v>
      </c>
      <c r="AA49" s="28">
        <f t="shared" si="32"/>
        <v>13597357.84042903</v>
      </c>
      <c r="AB49" s="29">
        <f t="shared" si="33"/>
        <v>13444169.926514618</v>
      </c>
      <c r="AC49" s="29">
        <f t="shared" si="34"/>
        <v>7107587.2459641285</v>
      </c>
      <c r="AD49" s="30">
        <f t="shared" si="35"/>
        <v>5300413.6286046607</v>
      </c>
      <c r="AE49" s="162">
        <f t="shared" si="37"/>
        <v>24347826.34583398</v>
      </c>
      <c r="AF49" s="162">
        <f t="shared" si="13"/>
        <v>19034195.699999999</v>
      </c>
      <c r="AG49" s="223"/>
      <c r="AH49" s="224"/>
      <c r="AI49" s="224"/>
      <c r="AJ49" s="224"/>
      <c r="AK49" s="224"/>
      <c r="AL49" s="224"/>
      <c r="AM49" s="176"/>
      <c r="AN49" s="167"/>
      <c r="AP49" s="167"/>
      <c r="AQ49" s="167"/>
      <c r="AR49" s="167"/>
      <c r="AS49" s="167"/>
      <c r="AT49" s="167"/>
      <c r="AU49" s="167"/>
    </row>
    <row r="50" spans="1:47" x14ac:dyDescent="0.25">
      <c r="A50" s="17" t="s">
        <v>34</v>
      </c>
      <c r="B50" s="27"/>
      <c r="C50" s="89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36"/>
      <c r="I50" s="29">
        <v>13320</v>
      </c>
      <c r="J50" s="29">
        <v>547.51</v>
      </c>
      <c r="K50" s="29">
        <v>166218.23000000001</v>
      </c>
      <c r="L50" s="29">
        <v>15261.5</v>
      </c>
      <c r="M50" s="29">
        <v>444.88</v>
      </c>
      <c r="N50" s="29"/>
      <c r="O50" s="29"/>
      <c r="P50" s="29"/>
      <c r="Q50" s="29"/>
      <c r="R50" s="29"/>
      <c r="S50" s="29"/>
      <c r="T50" s="155">
        <f t="shared" si="36"/>
        <v>195792.12000000002</v>
      </c>
      <c r="U50" s="89">
        <f t="shared" si="27"/>
        <v>313159.08416666667</v>
      </c>
      <c r="V50" s="29">
        <f t="shared" si="28"/>
        <v>269467.64333333337</v>
      </c>
      <c r="W50" s="29">
        <f t="shared" si="29"/>
        <v>179239.87749999997</v>
      </c>
      <c r="X50" s="29">
        <f t="shared" si="30"/>
        <v>320600.25833333336</v>
      </c>
      <c r="Y50" s="29">
        <f t="shared" si="21"/>
        <v>53675.855000000003</v>
      </c>
      <c r="Z50" s="162">
        <f t="shared" si="31"/>
        <v>32632.020000000004</v>
      </c>
      <c r="AA50" s="28">
        <f t="shared" si="32"/>
        <v>4458009.4671307895</v>
      </c>
      <c r="AB50" s="29">
        <f t="shared" si="33"/>
        <v>3685613.5719335862</v>
      </c>
      <c r="AC50" s="29">
        <f t="shared" si="34"/>
        <v>2400385.6655203658</v>
      </c>
      <c r="AD50" s="30">
        <f t="shared" si="35"/>
        <v>4153905.4032094032</v>
      </c>
      <c r="AE50" s="162">
        <f t="shared" si="37"/>
        <v>651343.47055200941</v>
      </c>
      <c r="AF50" s="162">
        <f t="shared" si="13"/>
        <v>195792.12000000002</v>
      </c>
      <c r="AG50" s="223"/>
      <c r="AH50" s="224"/>
      <c r="AI50" s="224"/>
      <c r="AJ50" s="224"/>
      <c r="AK50" s="224"/>
      <c r="AL50" s="224"/>
      <c r="AM50" s="176"/>
      <c r="AN50" s="167"/>
      <c r="AP50" s="167"/>
      <c r="AQ50" s="167"/>
      <c r="AR50" s="167"/>
      <c r="AS50" s="167"/>
      <c r="AT50" s="167"/>
      <c r="AU50" s="167"/>
    </row>
    <row r="51" spans="1:47" x14ac:dyDescent="0.25">
      <c r="A51" s="17" t="s">
        <v>35</v>
      </c>
      <c r="B51" s="27"/>
      <c r="C51" s="89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36">
        <v>9170666.8000000007</v>
      </c>
      <c r="I51" s="29">
        <f>8972834.37-164565.01</f>
        <v>8808269.3599999994</v>
      </c>
      <c r="J51" s="29">
        <v>9700149.7799999993</v>
      </c>
      <c r="K51" s="29">
        <v>9147224.6199999992</v>
      </c>
      <c r="L51" s="29">
        <v>9782116.6199999992</v>
      </c>
      <c r="M51" s="29">
        <v>9899366.5800000001</v>
      </c>
      <c r="N51" s="29"/>
      <c r="O51" s="29"/>
      <c r="P51" s="29"/>
      <c r="Q51" s="29"/>
      <c r="R51" s="29"/>
      <c r="S51" s="29"/>
      <c r="T51" s="155">
        <f t="shared" si="36"/>
        <v>56507793.75999999</v>
      </c>
      <c r="U51" s="89">
        <f t="shared" si="27"/>
        <v>4923948.8600000003</v>
      </c>
      <c r="V51" s="29">
        <f t="shared" si="28"/>
        <v>5966366.5141666671</v>
      </c>
      <c r="W51" s="29">
        <f t="shared" si="29"/>
        <v>6704153.6208333336</v>
      </c>
      <c r="X51" s="29">
        <f t="shared" si="30"/>
        <v>7213506.0141666671</v>
      </c>
      <c r="Y51" s="29">
        <f t="shared" si="21"/>
        <v>7397811.0899999999</v>
      </c>
      <c r="Z51" s="162">
        <f t="shared" si="31"/>
        <v>9417965.6266666651</v>
      </c>
      <c r="AA51" s="28">
        <f t="shared" si="32"/>
        <v>70095397.973080337</v>
      </c>
      <c r="AB51" s="29">
        <f t="shared" si="33"/>
        <v>81604311.106626287</v>
      </c>
      <c r="AC51" s="29">
        <f t="shared" si="34"/>
        <v>89782220.76108478</v>
      </c>
      <c r="AD51" s="30">
        <f t="shared" si="35"/>
        <v>93462874.185136035</v>
      </c>
      <c r="AE51" s="162">
        <f t="shared" si="37"/>
        <v>89770641.750350207</v>
      </c>
      <c r="AF51" s="162">
        <f t="shared" si="13"/>
        <v>56507793.75999999</v>
      </c>
      <c r="AG51" s="223"/>
      <c r="AH51" s="224"/>
      <c r="AI51" s="224"/>
      <c r="AJ51" s="224"/>
      <c r="AK51" s="224"/>
      <c r="AL51" s="224"/>
      <c r="AM51" s="176"/>
      <c r="AN51" s="167"/>
      <c r="AP51" s="167"/>
      <c r="AQ51" s="167"/>
      <c r="AR51" s="167"/>
      <c r="AS51" s="167"/>
      <c r="AT51" s="167"/>
      <c r="AU51" s="167"/>
    </row>
    <row r="52" spans="1:47" x14ac:dyDescent="0.25">
      <c r="A52" s="17" t="s">
        <v>36</v>
      </c>
      <c r="B52" s="27"/>
      <c r="C52" s="89">
        <v>6867.2</v>
      </c>
      <c r="D52" s="29"/>
      <c r="E52" s="29"/>
      <c r="F52" s="29"/>
      <c r="G52" s="29">
        <v>0</v>
      </c>
      <c r="H52" s="236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155">
        <f t="shared" si="36"/>
        <v>0</v>
      </c>
      <c r="U52" s="89">
        <f t="shared" si="27"/>
        <v>572.26666666666665</v>
      </c>
      <c r="V52" s="29">
        <f t="shared" si="28"/>
        <v>0</v>
      </c>
      <c r="W52" s="29">
        <f t="shared" si="29"/>
        <v>0</v>
      </c>
      <c r="X52" s="29">
        <f t="shared" si="30"/>
        <v>0</v>
      </c>
      <c r="Y52" s="29">
        <f t="shared" si="21"/>
        <v>0</v>
      </c>
      <c r="Z52" s="162">
        <f t="shared" si="31"/>
        <v>0</v>
      </c>
      <c r="AA52" s="28">
        <f t="shared" si="32"/>
        <v>8146.5630304552151</v>
      </c>
      <c r="AB52" s="29">
        <f t="shared" si="33"/>
        <v>0</v>
      </c>
      <c r="AC52" s="29">
        <f t="shared" si="34"/>
        <v>0</v>
      </c>
      <c r="AD52" s="30">
        <f t="shared" si="35"/>
        <v>0</v>
      </c>
      <c r="AE52" s="162">
        <f t="shared" si="37"/>
        <v>0</v>
      </c>
      <c r="AF52" s="162">
        <f t="shared" si="13"/>
        <v>0</v>
      </c>
      <c r="AG52" s="223"/>
      <c r="AH52" s="224"/>
      <c r="AI52" s="224"/>
      <c r="AJ52" s="224"/>
      <c r="AK52" s="224"/>
      <c r="AL52" s="224"/>
      <c r="AM52" s="176"/>
      <c r="AN52" s="167"/>
      <c r="AP52" s="167"/>
      <c r="AQ52" s="167"/>
      <c r="AR52" s="167"/>
      <c r="AS52" s="167"/>
      <c r="AT52" s="167"/>
      <c r="AU52" s="167"/>
    </row>
    <row r="53" spans="1:47" x14ac:dyDescent="0.25">
      <c r="A53" s="17" t="s">
        <v>37</v>
      </c>
      <c r="B53" s="27"/>
      <c r="C53" s="89">
        <v>758158.7</v>
      </c>
      <c r="D53" s="29"/>
      <c r="E53" s="29">
        <v>725000</v>
      </c>
      <c r="F53" s="29">
        <v>600000</v>
      </c>
      <c r="G53" s="29">
        <v>1734451.46</v>
      </c>
      <c r="H53" s="236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155">
        <f t="shared" si="36"/>
        <v>0</v>
      </c>
      <c r="U53" s="89">
        <f t="shared" si="27"/>
        <v>63179.891666666663</v>
      </c>
      <c r="V53" s="29">
        <f t="shared" si="28"/>
        <v>0</v>
      </c>
      <c r="W53" s="29">
        <f t="shared" si="29"/>
        <v>60416.666666666664</v>
      </c>
      <c r="X53" s="29">
        <f t="shared" si="30"/>
        <v>50000</v>
      </c>
      <c r="Y53" s="29">
        <f t="shared" si="21"/>
        <v>144537.62166666667</v>
      </c>
      <c r="Z53" s="162">
        <f t="shared" si="31"/>
        <v>0</v>
      </c>
      <c r="AA53" s="28">
        <f t="shared" si="32"/>
        <v>899404.0710388493</v>
      </c>
      <c r="AB53" s="29">
        <f t="shared" si="33"/>
        <v>0</v>
      </c>
      <c r="AC53" s="29">
        <f t="shared" si="34"/>
        <v>809101.7615496238</v>
      </c>
      <c r="AD53" s="30">
        <f t="shared" si="35"/>
        <v>647832.51030486065</v>
      </c>
      <c r="AE53" s="162">
        <f t="shared" si="37"/>
        <v>1753928.9522579561</v>
      </c>
      <c r="AF53" s="162">
        <f t="shared" si="13"/>
        <v>0</v>
      </c>
      <c r="AG53" s="223"/>
      <c r="AH53" s="224"/>
      <c r="AI53" s="224"/>
      <c r="AJ53" s="224"/>
      <c r="AK53" s="224"/>
      <c r="AL53" s="224"/>
      <c r="AM53" s="176"/>
      <c r="AN53" s="167"/>
      <c r="AP53" s="167"/>
      <c r="AQ53" s="167"/>
      <c r="AR53" s="167"/>
      <c r="AS53" s="167"/>
      <c r="AT53" s="167"/>
      <c r="AU53" s="167"/>
    </row>
    <row r="54" spans="1:47" x14ac:dyDescent="0.25">
      <c r="A54" s="17" t="s">
        <v>38</v>
      </c>
      <c r="B54" s="27"/>
      <c r="C54" s="89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36">
        <v>325.01</v>
      </c>
      <c r="I54" s="29">
        <v>9250.06</v>
      </c>
      <c r="J54" s="29">
        <v>50337.15</v>
      </c>
      <c r="K54" s="29">
        <v>100956.25</v>
      </c>
      <c r="L54" s="29">
        <v>84431.67</v>
      </c>
      <c r="M54" s="29">
        <v>43092.02</v>
      </c>
      <c r="N54" s="29"/>
      <c r="O54" s="29"/>
      <c r="P54" s="29"/>
      <c r="Q54" s="29"/>
      <c r="R54" s="29"/>
      <c r="S54" s="29"/>
      <c r="T54" s="155">
        <f t="shared" si="36"/>
        <v>288392.16000000003</v>
      </c>
      <c r="U54" s="89">
        <f t="shared" si="27"/>
        <v>59003.481666666667</v>
      </c>
      <c r="V54" s="29">
        <f t="shared" si="28"/>
        <v>92647.364999999991</v>
      </c>
      <c r="W54" s="29">
        <f t="shared" si="29"/>
        <v>41146.676666666666</v>
      </c>
      <c r="X54" s="29">
        <f t="shared" si="30"/>
        <v>274255.7475</v>
      </c>
      <c r="Y54" s="29">
        <f t="shared" si="21"/>
        <v>63160.560000000005</v>
      </c>
      <c r="Z54" s="162">
        <f t="shared" si="31"/>
        <v>48065.360000000008</v>
      </c>
      <c r="AA54" s="28">
        <f t="shared" si="32"/>
        <v>839950.34205581679</v>
      </c>
      <c r="AB54" s="29">
        <f t="shared" si="33"/>
        <v>1267173.9791240662</v>
      </c>
      <c r="AC54" s="29">
        <f t="shared" si="34"/>
        <v>551037.4936206257</v>
      </c>
      <c r="AD54" s="30">
        <f t="shared" si="35"/>
        <v>3553435.7873692205</v>
      </c>
      <c r="AE54" s="162">
        <f t="shared" si="37"/>
        <v>766438.06330441183</v>
      </c>
      <c r="AF54" s="162">
        <f t="shared" si="13"/>
        <v>288392.16000000003</v>
      </c>
      <c r="AG54" s="223"/>
      <c r="AH54" s="224"/>
      <c r="AI54" s="224"/>
      <c r="AJ54" s="224"/>
      <c r="AK54" s="224"/>
      <c r="AL54" s="224"/>
      <c r="AM54" s="176"/>
      <c r="AN54" s="171"/>
      <c r="AP54" s="167"/>
      <c r="AQ54" s="167"/>
      <c r="AR54" s="167"/>
      <c r="AS54" s="167"/>
      <c r="AT54" s="167"/>
      <c r="AU54" s="167"/>
    </row>
    <row r="55" spans="1:47" x14ac:dyDescent="0.25">
      <c r="A55" s="95" t="s">
        <v>296</v>
      </c>
      <c r="B55" s="96"/>
      <c r="C55" s="97">
        <f t="shared" ref="C55:E55" si="40">SUM(C56:C64)</f>
        <v>222882216.59999996</v>
      </c>
      <c r="D55" s="98">
        <f t="shared" si="40"/>
        <v>301845864.29000002</v>
      </c>
      <c r="E55" s="98">
        <f t="shared" si="40"/>
        <v>307453893.44999993</v>
      </c>
      <c r="F55" s="98">
        <v>325799347.83999997</v>
      </c>
      <c r="G55" s="98">
        <v>379883748.71000004</v>
      </c>
      <c r="H55" s="238">
        <f t="shared" ref="H55:M55" si="41">SUM(H56:H64)</f>
        <v>17133605.539999999</v>
      </c>
      <c r="I55" s="98">
        <f t="shared" si="41"/>
        <v>30260241.680000003</v>
      </c>
      <c r="J55" s="98">
        <f t="shared" si="41"/>
        <v>30938776.690000001</v>
      </c>
      <c r="K55" s="98">
        <f t="shared" si="41"/>
        <v>51990648.169999994</v>
      </c>
      <c r="L55" s="98">
        <f t="shared" si="41"/>
        <v>31126150.260000002</v>
      </c>
      <c r="M55" s="98">
        <f t="shared" si="41"/>
        <v>29996450.109999999</v>
      </c>
      <c r="N55" s="98"/>
      <c r="O55" s="98"/>
      <c r="P55" s="98"/>
      <c r="Q55" s="98"/>
      <c r="R55" s="98"/>
      <c r="S55" s="98"/>
      <c r="T55" s="159">
        <f t="shared" si="36"/>
        <v>191445872.44999999</v>
      </c>
      <c r="U55" s="97">
        <f t="shared" si="27"/>
        <v>18573518.049999997</v>
      </c>
      <c r="V55" s="98">
        <f t="shared" si="28"/>
        <v>25153822.02416667</v>
      </c>
      <c r="W55" s="98">
        <f t="shared" si="29"/>
        <v>25621157.787499994</v>
      </c>
      <c r="X55" s="98">
        <f t="shared" si="30"/>
        <v>27149945.653333332</v>
      </c>
      <c r="Y55" s="98">
        <f t="shared" si="21"/>
        <v>31656979.05916667</v>
      </c>
      <c r="Z55" s="163">
        <f t="shared" si="31"/>
        <v>31907645.408333331</v>
      </c>
      <c r="AA55" s="247">
        <f t="shared" si="32"/>
        <v>264405292.68107402</v>
      </c>
      <c r="AB55" s="98">
        <f t="shared" si="33"/>
        <v>344038589.16593963</v>
      </c>
      <c r="AC55" s="98">
        <f t="shared" si="34"/>
        <v>343119292.11818659</v>
      </c>
      <c r="AD55" s="99">
        <f t="shared" si="35"/>
        <v>351772348.94478941</v>
      </c>
      <c r="AE55" s="163">
        <f t="shared" si="37"/>
        <v>384149756.11641222</v>
      </c>
      <c r="AF55" s="163">
        <f t="shared" si="13"/>
        <v>191445872.44999999</v>
      </c>
      <c r="AG55" s="223"/>
      <c r="AH55" s="224"/>
      <c r="AI55" s="224"/>
      <c r="AJ55" s="224"/>
      <c r="AK55" s="224"/>
      <c r="AL55" s="224"/>
      <c r="AM55" s="176"/>
      <c r="AN55" s="167"/>
      <c r="AP55" s="167"/>
      <c r="AQ55" s="167"/>
      <c r="AR55" s="167"/>
      <c r="AS55" s="167"/>
      <c r="AT55" s="167"/>
      <c r="AU55" s="167"/>
    </row>
    <row r="56" spans="1:47" s="100" customFormat="1" x14ac:dyDescent="0.25">
      <c r="A56" s="17" t="s">
        <v>39</v>
      </c>
      <c r="B56" s="27"/>
      <c r="C56" s="89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36">
        <f>10053337.69-4980841.34</f>
        <v>5072496.3499999996</v>
      </c>
      <c r="I56" s="29">
        <v>7476157.3399999999</v>
      </c>
      <c r="J56" s="29">
        <v>7342383.2999999998</v>
      </c>
      <c r="K56" s="29">
        <v>9223384.3699999992</v>
      </c>
      <c r="L56" s="29">
        <v>12685968.210000001</v>
      </c>
      <c r="M56" s="29">
        <v>7445521.3200000003</v>
      </c>
      <c r="N56" s="29"/>
      <c r="O56" s="29"/>
      <c r="P56" s="29"/>
      <c r="Q56" s="29"/>
      <c r="R56" s="29"/>
      <c r="S56" s="29"/>
      <c r="T56" s="155">
        <f t="shared" si="36"/>
        <v>49245910.890000001</v>
      </c>
      <c r="U56" s="89">
        <f t="shared" si="27"/>
        <v>5532007.0958333332</v>
      </c>
      <c r="V56" s="29">
        <f t="shared" si="28"/>
        <v>5434091.0283333333</v>
      </c>
      <c r="W56" s="29">
        <f t="shared" si="29"/>
        <v>4770115.5016666669</v>
      </c>
      <c r="X56" s="29">
        <f t="shared" si="30"/>
        <v>5957205.7883333331</v>
      </c>
      <c r="Y56" s="29">
        <f t="shared" si="21"/>
        <v>8222692.7650000006</v>
      </c>
      <c r="Z56" s="162">
        <f t="shared" si="31"/>
        <v>8207651.8150000004</v>
      </c>
      <c r="AA56" s="28">
        <f t="shared" si="32"/>
        <v>78751475.695127711</v>
      </c>
      <c r="AB56" s="29">
        <f t="shared" si="33"/>
        <v>74324172.644257501</v>
      </c>
      <c r="AC56" s="29">
        <f t="shared" si="34"/>
        <v>63881525.879067607</v>
      </c>
      <c r="AD56" s="30">
        <f t="shared" si="35"/>
        <v>77185431.605172589</v>
      </c>
      <c r="AE56" s="162">
        <f t="shared" si="37"/>
        <v>99780380.635538995</v>
      </c>
      <c r="AF56" s="162">
        <f t="shared" si="13"/>
        <v>49245910.890000001</v>
      </c>
      <c r="AG56" s="223"/>
      <c r="AH56" s="224"/>
      <c r="AI56" s="224"/>
      <c r="AJ56" s="224"/>
      <c r="AK56" s="224"/>
      <c r="AL56" s="224"/>
      <c r="AM56" s="176"/>
      <c r="AN56" s="167"/>
      <c r="AO56" s="171"/>
      <c r="AP56" s="171"/>
      <c r="AQ56" s="171"/>
      <c r="AR56" s="171"/>
      <c r="AS56" s="171"/>
      <c r="AT56" s="171"/>
      <c r="AU56" s="171"/>
    </row>
    <row r="57" spans="1:47" x14ac:dyDescent="0.25">
      <c r="A57" s="17" t="s">
        <v>40</v>
      </c>
      <c r="B57" s="27"/>
      <c r="C57" s="89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36">
        <v>1501258.61</v>
      </c>
      <c r="I57" s="29">
        <v>4019973.74</v>
      </c>
      <c r="J57" s="29">
        <v>3559039.59</v>
      </c>
      <c r="K57" s="29">
        <v>5009768.04</v>
      </c>
      <c r="L57" s="29">
        <v>3561472.43</v>
      </c>
      <c r="M57" s="29">
        <v>309897.99</v>
      </c>
      <c r="N57" s="29"/>
      <c r="O57" s="29"/>
      <c r="P57" s="29"/>
      <c r="Q57" s="29"/>
      <c r="R57" s="29"/>
      <c r="S57" s="29"/>
      <c r="T57" s="155">
        <f t="shared" si="36"/>
        <v>17961410.399999999</v>
      </c>
      <c r="U57" s="89">
        <f t="shared" si="27"/>
        <v>196898.95333333334</v>
      </c>
      <c r="V57" s="29">
        <f t="shared" si="28"/>
        <v>2768263.5975000001</v>
      </c>
      <c r="W57" s="29">
        <f t="shared" si="29"/>
        <v>3461227.2641666667</v>
      </c>
      <c r="X57" s="29">
        <f t="shared" si="30"/>
        <v>3612597.9966666666</v>
      </c>
      <c r="Y57" s="29">
        <f t="shared" si="21"/>
        <v>3319384.3508333336</v>
      </c>
      <c r="Z57" s="162">
        <f t="shared" si="31"/>
        <v>2993568.4</v>
      </c>
      <c r="AA57" s="28">
        <f t="shared" si="32"/>
        <v>2802976.0029601469</v>
      </c>
      <c r="AB57" s="29">
        <f t="shared" si="33"/>
        <v>37862615.93201682</v>
      </c>
      <c r="AC57" s="29">
        <f t="shared" si="34"/>
        <v>46352856.439627618</v>
      </c>
      <c r="AD57" s="30">
        <f t="shared" si="35"/>
        <v>46807168.578057542</v>
      </c>
      <c r="AE57" s="162">
        <f t="shared" si="37"/>
        <v>40279923.313150994</v>
      </c>
      <c r="AF57" s="162">
        <f t="shared" si="13"/>
        <v>17961410.399999999</v>
      </c>
      <c r="AG57" s="223"/>
      <c r="AH57" s="224"/>
      <c r="AI57" s="224"/>
      <c r="AJ57" s="224"/>
      <c r="AK57" s="224"/>
      <c r="AL57" s="224"/>
      <c r="AM57" s="176"/>
      <c r="AN57" s="167"/>
      <c r="AP57" s="167"/>
      <c r="AQ57" s="167"/>
      <c r="AR57" s="167"/>
      <c r="AS57" s="167"/>
      <c r="AT57" s="167"/>
      <c r="AU57" s="167"/>
    </row>
    <row r="58" spans="1:47" x14ac:dyDescent="0.25">
      <c r="A58" s="17" t="s">
        <v>41</v>
      </c>
      <c r="B58" s="27"/>
      <c r="C58" s="89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36">
        <v>305660.44</v>
      </c>
      <c r="I58" s="29">
        <f>874558.73-220.4</f>
        <v>874338.33</v>
      </c>
      <c r="J58" s="29">
        <v>1144317.18</v>
      </c>
      <c r="K58" s="29">
        <v>22269623.690000001</v>
      </c>
      <c r="L58" s="29">
        <v>827286.3</v>
      </c>
      <c r="M58" s="29">
        <v>4346590.91</v>
      </c>
      <c r="N58" s="29"/>
      <c r="O58" s="29"/>
      <c r="P58" s="29"/>
      <c r="Q58" s="29"/>
      <c r="R58" s="29"/>
      <c r="S58" s="29"/>
      <c r="T58" s="155">
        <f t="shared" si="36"/>
        <v>29767816.850000001</v>
      </c>
      <c r="U58" s="89">
        <f t="shared" si="27"/>
        <v>1887258.3475000001</v>
      </c>
      <c r="V58" s="29">
        <f t="shared" si="28"/>
        <v>3866779.3025000002</v>
      </c>
      <c r="W58" s="29">
        <f t="shared" si="29"/>
        <v>4275655.4091666667</v>
      </c>
      <c r="X58" s="29">
        <f t="shared" si="30"/>
        <v>4383269.7441666666</v>
      </c>
      <c r="Y58" s="29">
        <f t="shared" si="21"/>
        <v>5506925.4591666674</v>
      </c>
      <c r="Z58" s="162">
        <f t="shared" si="31"/>
        <v>4961302.8083333336</v>
      </c>
      <c r="AA58" s="28">
        <f t="shared" si="32"/>
        <v>26866267.03633767</v>
      </c>
      <c r="AB58" s="29">
        <f t="shared" si="33"/>
        <v>52887441.70051147</v>
      </c>
      <c r="AC58" s="29">
        <f t="shared" si="34"/>
        <v>57259701.903491214</v>
      </c>
      <c r="AD58" s="30">
        <f t="shared" si="35"/>
        <v>56792492.834136717</v>
      </c>
      <c r="AE58" s="162">
        <f t="shared" si="37"/>
        <v>66825203.634759709</v>
      </c>
      <c r="AF58" s="162">
        <f t="shared" si="13"/>
        <v>29767816.850000001</v>
      </c>
      <c r="AG58" s="223"/>
      <c r="AH58" s="224"/>
      <c r="AI58" s="224"/>
      <c r="AJ58" s="224"/>
      <c r="AK58" s="224"/>
      <c r="AL58" s="224"/>
      <c r="AM58" s="176"/>
      <c r="AN58" s="167"/>
      <c r="AP58" s="167"/>
      <c r="AQ58" s="167"/>
      <c r="AR58" s="167"/>
      <c r="AS58" s="167"/>
      <c r="AT58" s="167"/>
      <c r="AU58" s="167"/>
    </row>
    <row r="59" spans="1:47" x14ac:dyDescent="0.25">
      <c r="A59" s="17" t="s">
        <v>42</v>
      </c>
      <c r="B59" s="27"/>
      <c r="C59" s="89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36">
        <f>343859.86</f>
        <v>343859.86</v>
      </c>
      <c r="I59" s="29">
        <f>3912559.17+19687.56</f>
        <v>3932246.73</v>
      </c>
      <c r="J59" s="29">
        <v>225341.57</v>
      </c>
      <c r="K59" s="29">
        <v>884737</v>
      </c>
      <c r="L59" s="29">
        <v>298201.90999999997</v>
      </c>
      <c r="M59" s="29">
        <v>3415158.59</v>
      </c>
      <c r="N59" s="29"/>
      <c r="O59" s="29"/>
      <c r="P59" s="29"/>
      <c r="Q59" s="29"/>
      <c r="R59" s="29"/>
      <c r="S59" s="29"/>
      <c r="T59" s="155">
        <f t="shared" si="36"/>
        <v>9099545.6600000001</v>
      </c>
      <c r="U59" s="89">
        <f t="shared" si="27"/>
        <v>828794.40666666673</v>
      </c>
      <c r="V59" s="29">
        <f t="shared" si="28"/>
        <v>826153.27083333337</v>
      </c>
      <c r="W59" s="29">
        <f t="shared" si="29"/>
        <v>599015.34</v>
      </c>
      <c r="X59" s="29">
        <f t="shared" si="30"/>
        <v>716256.23749999993</v>
      </c>
      <c r="Y59" s="29">
        <f t="shared" si="21"/>
        <v>767147.4916666667</v>
      </c>
      <c r="Z59" s="162">
        <f t="shared" si="31"/>
        <v>1516590.9433333334</v>
      </c>
      <c r="AA59" s="28">
        <f t="shared" si="32"/>
        <v>11798390.971339818</v>
      </c>
      <c r="AB59" s="29">
        <f t="shared" si="33"/>
        <v>11299619.018503521</v>
      </c>
      <c r="AC59" s="29">
        <f t="shared" si="34"/>
        <v>8022030.8985806378</v>
      </c>
      <c r="AD59" s="30">
        <f t="shared" si="35"/>
        <v>9280281.527222788</v>
      </c>
      <c r="AE59" s="162">
        <f t="shared" si="37"/>
        <v>9309148.5854754504</v>
      </c>
      <c r="AF59" s="162">
        <f t="shared" si="13"/>
        <v>9099545.6600000001</v>
      </c>
      <c r="AG59" s="223"/>
      <c r="AH59" s="224"/>
      <c r="AI59" s="224"/>
      <c r="AJ59" s="224"/>
      <c r="AK59" s="224"/>
      <c r="AL59" s="224"/>
      <c r="AM59" s="176"/>
      <c r="AN59" s="167"/>
      <c r="AP59" s="167"/>
      <c r="AQ59" s="167"/>
      <c r="AR59" s="167"/>
      <c r="AS59" s="167"/>
      <c r="AT59" s="167"/>
      <c r="AU59" s="167"/>
    </row>
    <row r="60" spans="1:47" x14ac:dyDescent="0.25">
      <c r="A60" s="17" t="s">
        <v>43</v>
      </c>
      <c r="B60" s="27"/>
      <c r="C60" s="89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36">
        <v>8734773.9499999993</v>
      </c>
      <c r="I60" s="29">
        <v>11268768.800000001</v>
      </c>
      <c r="J60" s="29">
        <v>13775817.75</v>
      </c>
      <c r="K60" s="29">
        <f>11007959.73+3000</f>
        <v>11010959.73</v>
      </c>
      <c r="L60" s="29">
        <v>10955801.390000001</v>
      </c>
      <c r="M60" s="29">
        <v>12137760.66</v>
      </c>
      <c r="N60" s="29"/>
      <c r="O60" s="29"/>
      <c r="P60" s="29"/>
      <c r="Q60" s="29"/>
      <c r="R60" s="29"/>
      <c r="S60" s="29"/>
      <c r="T60" s="155">
        <f t="shared" si="36"/>
        <v>67883882.280000001</v>
      </c>
      <c r="U60" s="89">
        <f t="shared" si="27"/>
        <v>7746154.2199999997</v>
      </c>
      <c r="V60" s="29">
        <f t="shared" si="28"/>
        <v>9437411.6600000001</v>
      </c>
      <c r="W60" s="29">
        <f t="shared" si="29"/>
        <v>9752997.3241666667</v>
      </c>
      <c r="X60" s="29">
        <f t="shared" si="30"/>
        <v>9774038.5016666669</v>
      </c>
      <c r="Y60" s="29">
        <f t="shared" si="21"/>
        <v>10363164.761666665</v>
      </c>
      <c r="Z60" s="162">
        <f t="shared" si="31"/>
        <v>11313980.380000001</v>
      </c>
      <c r="AA60" s="28">
        <f t="shared" si="32"/>
        <v>110271202.69720991</v>
      </c>
      <c r="AB60" s="29">
        <f t="shared" si="33"/>
        <v>129079143.11253278</v>
      </c>
      <c r="AC60" s="29">
        <f t="shared" si="34"/>
        <v>130612424.53029546</v>
      </c>
      <c r="AD60" s="30">
        <f t="shared" si="35"/>
        <v>126638797.96702151</v>
      </c>
      <c r="AE60" s="162">
        <f t="shared" si="37"/>
        <v>125754488.71315144</v>
      </c>
      <c r="AF60" s="162">
        <f t="shared" si="13"/>
        <v>67883882.280000001</v>
      </c>
      <c r="AG60" s="223"/>
      <c r="AH60" s="224"/>
      <c r="AI60" s="224"/>
      <c r="AJ60" s="224"/>
      <c r="AK60" s="224"/>
      <c r="AL60" s="224"/>
      <c r="AM60" s="176"/>
      <c r="AN60" s="167"/>
      <c r="AP60" s="167"/>
      <c r="AQ60" s="167"/>
      <c r="AR60" s="167"/>
      <c r="AS60" s="167"/>
      <c r="AT60" s="167"/>
      <c r="AU60" s="167"/>
    </row>
    <row r="61" spans="1:47" x14ac:dyDescent="0.25">
      <c r="A61" s="17" t="s">
        <v>44</v>
      </c>
      <c r="B61" s="27"/>
      <c r="C61" s="89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36">
        <v>167272</v>
      </c>
      <c r="I61" s="29">
        <v>990705.43</v>
      </c>
      <c r="J61" s="29">
        <v>2682518.5699999998</v>
      </c>
      <c r="K61" s="29">
        <v>165203.4</v>
      </c>
      <c r="L61" s="29">
        <v>538856.63</v>
      </c>
      <c r="M61" s="29">
        <v>83013</v>
      </c>
      <c r="N61" s="29"/>
      <c r="O61" s="29"/>
      <c r="P61" s="29"/>
      <c r="Q61" s="29"/>
      <c r="R61" s="29"/>
      <c r="S61" s="29"/>
      <c r="T61" s="155">
        <f t="shared" si="36"/>
        <v>4627569.03</v>
      </c>
      <c r="U61" s="89">
        <f t="shared" si="27"/>
        <v>1098416.92</v>
      </c>
      <c r="V61" s="29">
        <f t="shared" si="28"/>
        <v>1103523.1458333333</v>
      </c>
      <c r="W61" s="29">
        <f t="shared" si="29"/>
        <v>956693.89083333325</v>
      </c>
      <c r="X61" s="29">
        <f t="shared" si="30"/>
        <v>1100240.3116666668</v>
      </c>
      <c r="Y61" s="29">
        <f t="shared" ref="Y61:Y81" si="42">G61/12</f>
        <v>1802551.2875000003</v>
      </c>
      <c r="Z61" s="162">
        <f t="shared" si="31"/>
        <v>771261.505</v>
      </c>
      <c r="AA61" s="28">
        <f t="shared" si="32"/>
        <v>15636630.951476846</v>
      </c>
      <c r="AB61" s="29">
        <f t="shared" si="33"/>
        <v>15093314.480785636</v>
      </c>
      <c r="AC61" s="29">
        <f t="shared" si="34"/>
        <v>12812072.480060913</v>
      </c>
      <c r="AD61" s="30">
        <f t="shared" si="35"/>
        <v>14255428.860912379</v>
      </c>
      <c r="AE61" s="162">
        <f t="shared" si="37"/>
        <v>21873522.302499756</v>
      </c>
      <c r="AF61" s="162">
        <f t="shared" si="13"/>
        <v>4627569.03</v>
      </c>
      <c r="AG61" s="223"/>
      <c r="AH61" s="224"/>
      <c r="AI61" s="224"/>
      <c r="AJ61" s="224"/>
      <c r="AK61" s="224"/>
      <c r="AL61" s="224"/>
      <c r="AM61" s="176"/>
      <c r="AN61" s="167"/>
      <c r="AP61" s="167"/>
      <c r="AQ61" s="167"/>
      <c r="AR61" s="167"/>
      <c r="AS61" s="167"/>
      <c r="AT61" s="167"/>
      <c r="AU61" s="167"/>
    </row>
    <row r="62" spans="1:47" x14ac:dyDescent="0.25">
      <c r="A62" s="17" t="s">
        <v>45</v>
      </c>
      <c r="B62" s="27"/>
      <c r="C62" s="89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36">
        <v>142567.43</v>
      </c>
      <c r="I62" s="29">
        <v>331696.42</v>
      </c>
      <c r="J62" s="29">
        <v>292465.05</v>
      </c>
      <c r="K62" s="29">
        <v>264400.48</v>
      </c>
      <c r="L62" s="29">
        <v>299758.65999999997</v>
      </c>
      <c r="M62" s="29">
        <v>211013</v>
      </c>
      <c r="N62" s="29"/>
      <c r="O62" s="29"/>
      <c r="P62" s="29"/>
      <c r="Q62" s="29"/>
      <c r="R62" s="29"/>
      <c r="S62" s="29"/>
      <c r="T62" s="155">
        <f t="shared" si="36"/>
        <v>1541901.0399999998</v>
      </c>
      <c r="U62" s="89">
        <f t="shared" si="27"/>
        <v>266897.52916666667</v>
      </c>
      <c r="V62" s="29">
        <f t="shared" si="28"/>
        <v>366613.02416666667</v>
      </c>
      <c r="W62" s="29">
        <f t="shared" si="29"/>
        <v>330504.51750000002</v>
      </c>
      <c r="X62" s="29">
        <f t="shared" si="30"/>
        <v>287567.27333333332</v>
      </c>
      <c r="Y62" s="29">
        <f t="shared" si="42"/>
        <v>188262.8533333333</v>
      </c>
      <c r="Z62" s="162">
        <f t="shared" si="31"/>
        <v>256983.50666666662</v>
      </c>
      <c r="AA62" s="28">
        <f t="shared" si="32"/>
        <v>3799448.1780562839</v>
      </c>
      <c r="AB62" s="29">
        <f t="shared" si="33"/>
        <v>5014308.6598521443</v>
      </c>
      <c r="AC62" s="29">
        <f t="shared" si="34"/>
        <v>4426126.1347755883</v>
      </c>
      <c r="AD62" s="30">
        <f t="shared" si="35"/>
        <v>3725908.5713011469</v>
      </c>
      <c r="AE62" s="162">
        <f t="shared" si="37"/>
        <v>2284524.0241847523</v>
      </c>
      <c r="AF62" s="162">
        <f t="shared" si="13"/>
        <v>1541901.0399999998</v>
      </c>
      <c r="AG62" s="223"/>
      <c r="AH62" s="224"/>
      <c r="AI62" s="224"/>
      <c r="AJ62" s="224"/>
      <c r="AK62" s="224"/>
      <c r="AL62" s="224"/>
      <c r="AM62" s="176"/>
      <c r="AN62" s="167"/>
      <c r="AP62" s="167"/>
      <c r="AQ62" s="167"/>
      <c r="AR62" s="167"/>
      <c r="AS62" s="167"/>
      <c r="AT62" s="167"/>
      <c r="AU62" s="167"/>
    </row>
    <row r="63" spans="1:47" x14ac:dyDescent="0.25">
      <c r="A63" s="17" t="s">
        <v>46</v>
      </c>
      <c r="B63" s="27"/>
      <c r="C63" s="89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36">
        <v>233838.9</v>
      </c>
      <c r="I63" s="29">
        <v>798692.89</v>
      </c>
      <c r="J63" s="29">
        <v>1233323.3400000001</v>
      </c>
      <c r="K63" s="29">
        <v>2564548.52</v>
      </c>
      <c r="L63" s="29">
        <v>1236999.69</v>
      </c>
      <c r="M63" s="29">
        <v>1394007.89</v>
      </c>
      <c r="N63" s="29"/>
      <c r="O63" s="29"/>
      <c r="P63" s="29"/>
      <c r="Q63" s="29"/>
      <c r="R63" s="29"/>
      <c r="S63" s="29"/>
      <c r="T63" s="155">
        <f t="shared" si="36"/>
        <v>7461411.2299999995</v>
      </c>
      <c r="U63" s="89">
        <f t="shared" si="27"/>
        <v>691688.16</v>
      </c>
      <c r="V63" s="29">
        <f t="shared" si="28"/>
        <v>936997.8783333333</v>
      </c>
      <c r="W63" s="29">
        <f t="shared" si="29"/>
        <v>856690.18333333323</v>
      </c>
      <c r="X63" s="29">
        <f t="shared" si="30"/>
        <v>1002110.2633333333</v>
      </c>
      <c r="Y63" s="29">
        <f t="shared" si="42"/>
        <v>835943.5458333334</v>
      </c>
      <c r="Z63" s="162">
        <f t="shared" si="31"/>
        <v>1243568.5383333333</v>
      </c>
      <c r="AA63" s="28">
        <f t="shared" si="32"/>
        <v>9846600.4069074877</v>
      </c>
      <c r="AB63" s="29">
        <f t="shared" si="33"/>
        <v>12815683.747923728</v>
      </c>
      <c r="AC63" s="29">
        <f t="shared" si="34"/>
        <v>11472819.913444471</v>
      </c>
      <c r="AD63" s="30">
        <f t="shared" si="35"/>
        <v>12983992.149949966</v>
      </c>
      <c r="AE63" s="162">
        <f t="shared" si="37"/>
        <v>10143972.00246994</v>
      </c>
      <c r="AF63" s="162">
        <f t="shared" si="13"/>
        <v>7461411.2299999995</v>
      </c>
      <c r="AG63" s="223"/>
      <c r="AH63" s="224"/>
      <c r="AI63" s="224"/>
      <c r="AJ63" s="224"/>
      <c r="AK63" s="224"/>
      <c r="AL63" s="224"/>
      <c r="AM63" s="176"/>
      <c r="AN63" s="167"/>
      <c r="AP63" s="167"/>
      <c r="AQ63" s="167"/>
      <c r="AR63" s="167"/>
      <c r="AS63" s="167"/>
      <c r="AT63" s="167"/>
      <c r="AU63" s="167"/>
    </row>
    <row r="64" spans="1:47" x14ac:dyDescent="0.25">
      <c r="A64" s="17" t="s">
        <v>47</v>
      </c>
      <c r="B64" s="27"/>
      <c r="C64" s="89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36">
        <v>631878</v>
      </c>
      <c r="I64" s="29">
        <v>567662</v>
      </c>
      <c r="J64" s="29">
        <v>683570.34</v>
      </c>
      <c r="K64" s="29">
        <v>598022.93999999994</v>
      </c>
      <c r="L64" s="29">
        <v>721805.04</v>
      </c>
      <c r="M64" s="29">
        <v>653486.75</v>
      </c>
      <c r="N64" s="29"/>
      <c r="O64" s="29"/>
      <c r="P64" s="29"/>
      <c r="Q64" s="29"/>
      <c r="R64" s="29"/>
      <c r="S64" s="29"/>
      <c r="T64" s="155">
        <f t="shared" si="36"/>
        <v>3856425.07</v>
      </c>
      <c r="U64" s="89">
        <f t="shared" si="27"/>
        <v>325402.41749999998</v>
      </c>
      <c r="V64" s="29">
        <f t="shared" si="28"/>
        <v>413989.1166666667</v>
      </c>
      <c r="W64" s="29">
        <f t="shared" si="29"/>
        <v>618258.35666666669</v>
      </c>
      <c r="X64" s="29">
        <f t="shared" si="30"/>
        <v>316659.53666666668</v>
      </c>
      <c r="Y64" s="29">
        <f t="shared" si="42"/>
        <v>650906.54416666657</v>
      </c>
      <c r="Z64" s="162">
        <f t="shared" si="31"/>
        <v>642737.5116666666</v>
      </c>
      <c r="AA64" s="28">
        <f t="shared" si="32"/>
        <v>4632300.7416581772</v>
      </c>
      <c r="AB64" s="29">
        <f t="shared" si="33"/>
        <v>5662289.8695560023</v>
      </c>
      <c r="AC64" s="29">
        <f t="shared" si="34"/>
        <v>8279733.9388431832</v>
      </c>
      <c r="AD64" s="30">
        <f t="shared" si="35"/>
        <v>4102846.8510148143</v>
      </c>
      <c r="AE64" s="162">
        <f t="shared" si="37"/>
        <v>7898592.905181136</v>
      </c>
      <c r="AF64" s="162">
        <f t="shared" si="13"/>
        <v>3856425.07</v>
      </c>
      <c r="AG64" s="223"/>
      <c r="AH64" s="224"/>
      <c r="AI64" s="224"/>
      <c r="AJ64" s="224"/>
      <c r="AK64" s="224"/>
      <c r="AL64" s="224"/>
      <c r="AM64" s="176"/>
      <c r="AN64" s="171"/>
      <c r="AP64" s="167"/>
      <c r="AQ64" s="167"/>
      <c r="AR64" s="167"/>
      <c r="AS64" s="167"/>
      <c r="AT64" s="167"/>
      <c r="AU64" s="167"/>
    </row>
    <row r="65" spans="1:47" x14ac:dyDescent="0.25">
      <c r="A65" s="95" t="s">
        <v>297</v>
      </c>
      <c r="B65" s="96"/>
      <c r="C65" s="97">
        <f t="shared" ref="C65:E65" si="43">SUM(C66:C73)</f>
        <v>148044723.47000003</v>
      </c>
      <c r="D65" s="98">
        <f t="shared" si="43"/>
        <v>149493282.65000004</v>
      </c>
      <c r="E65" s="98">
        <f t="shared" si="43"/>
        <v>157916956.09</v>
      </c>
      <c r="F65" s="98">
        <v>176997503.66999999</v>
      </c>
      <c r="G65" s="98">
        <v>192149375.5</v>
      </c>
      <c r="H65" s="238">
        <f>SUM(H66:H73)</f>
        <v>9165779.9900000002</v>
      </c>
      <c r="I65" s="98">
        <f>SUM(I66:I73)</f>
        <v>16155769.329999998</v>
      </c>
      <c r="J65" s="98">
        <f>SUM(J66:J73)</f>
        <v>19017895.059999999</v>
      </c>
      <c r="K65" s="98">
        <f t="shared" ref="K65:S65" si="44">SUM(K66:K73)</f>
        <v>12555466.77</v>
      </c>
      <c r="L65" s="98">
        <f t="shared" si="44"/>
        <v>14121834.569999998</v>
      </c>
      <c r="M65" s="98">
        <f t="shared" si="44"/>
        <v>21424787.870000005</v>
      </c>
      <c r="N65" s="98">
        <f t="shared" si="44"/>
        <v>0</v>
      </c>
      <c r="O65" s="98">
        <f t="shared" si="44"/>
        <v>0</v>
      </c>
      <c r="P65" s="98">
        <f t="shared" si="44"/>
        <v>0</v>
      </c>
      <c r="Q65" s="98">
        <f t="shared" si="44"/>
        <v>0</v>
      </c>
      <c r="R65" s="98">
        <f t="shared" si="44"/>
        <v>0</v>
      </c>
      <c r="S65" s="98">
        <f t="shared" si="44"/>
        <v>0</v>
      </c>
      <c r="T65" s="159">
        <f t="shared" si="36"/>
        <v>92441533.589999989</v>
      </c>
      <c r="U65" s="97">
        <f t="shared" si="27"/>
        <v>12337060.289166668</v>
      </c>
      <c r="V65" s="98">
        <f t="shared" si="28"/>
        <v>12457773.554166669</v>
      </c>
      <c r="W65" s="98">
        <f t="shared" si="29"/>
        <v>13159746.340833334</v>
      </c>
      <c r="X65" s="98">
        <f t="shared" si="30"/>
        <v>14749791.972499998</v>
      </c>
      <c r="Y65" s="98">
        <f t="shared" si="42"/>
        <v>16012447.958333334</v>
      </c>
      <c r="Z65" s="163">
        <f t="shared" si="31"/>
        <v>15406922.264999999</v>
      </c>
      <c r="AA65" s="247">
        <f t="shared" si="32"/>
        <v>175625534.58100358</v>
      </c>
      <c r="AB65" s="98">
        <f t="shared" si="33"/>
        <v>170389805.31890941</v>
      </c>
      <c r="AC65" s="98">
        <f t="shared" si="34"/>
        <v>176235706.69099808</v>
      </c>
      <c r="AD65" s="99">
        <f t="shared" si="35"/>
        <v>191107895.20038313</v>
      </c>
      <c r="AE65" s="163">
        <f t="shared" si="37"/>
        <v>194307168.93497589</v>
      </c>
      <c r="AF65" s="163">
        <f t="shared" si="13"/>
        <v>92441533.589999989</v>
      </c>
      <c r="AG65" s="223"/>
      <c r="AH65" s="224"/>
      <c r="AI65" s="224"/>
      <c r="AJ65" s="224"/>
      <c r="AK65" s="224"/>
      <c r="AL65" s="224"/>
      <c r="AM65" s="176"/>
      <c r="AN65" s="167"/>
      <c r="AP65" s="167"/>
      <c r="AQ65" s="167"/>
      <c r="AR65" s="167"/>
      <c r="AS65" s="167"/>
      <c r="AT65" s="167"/>
      <c r="AU65" s="167"/>
    </row>
    <row r="66" spans="1:47" s="100" customFormat="1" x14ac:dyDescent="0.25">
      <c r="A66" s="17" t="s">
        <v>48</v>
      </c>
      <c r="B66" s="27"/>
      <c r="C66" s="89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36">
        <v>123388</v>
      </c>
      <c r="I66" s="29">
        <v>138997</v>
      </c>
      <c r="J66" s="29">
        <v>149896</v>
      </c>
      <c r="K66" s="29">
        <v>139508</v>
      </c>
      <c r="L66" s="29">
        <v>131448</v>
      </c>
      <c r="M66" s="29">
        <v>149417</v>
      </c>
      <c r="N66" s="29"/>
      <c r="O66" s="29"/>
      <c r="P66" s="29"/>
      <c r="Q66" s="29"/>
      <c r="R66" s="29"/>
      <c r="S66" s="29"/>
      <c r="T66" s="155">
        <f t="shared" si="36"/>
        <v>832654</v>
      </c>
      <c r="U66" s="89">
        <f t="shared" si="27"/>
        <v>110015.5</v>
      </c>
      <c r="V66" s="29">
        <f t="shared" si="28"/>
        <v>113191.75</v>
      </c>
      <c r="W66" s="29">
        <f t="shared" si="29"/>
        <v>117100.75</v>
      </c>
      <c r="X66" s="29">
        <f t="shared" si="30"/>
        <v>134506.35333333333</v>
      </c>
      <c r="Y66" s="29">
        <f t="shared" si="42"/>
        <v>137562.66666666666</v>
      </c>
      <c r="Z66" s="162">
        <f t="shared" si="31"/>
        <v>138775.66666666666</v>
      </c>
      <c r="AA66" s="28">
        <f t="shared" si="32"/>
        <v>1566137.3574272702</v>
      </c>
      <c r="AB66" s="29">
        <f t="shared" si="33"/>
        <v>1548167.5086119992</v>
      </c>
      <c r="AC66" s="29">
        <f t="shared" si="34"/>
        <v>1568216.6582694971</v>
      </c>
      <c r="AD66" s="30">
        <f t="shared" si="35"/>
        <v>1742751.7706377178</v>
      </c>
      <c r="AE66" s="162">
        <f t="shared" si="37"/>
        <v>1669289.5665109737</v>
      </c>
      <c r="AF66" s="162">
        <f t="shared" si="13"/>
        <v>832654</v>
      </c>
      <c r="AG66" s="223"/>
      <c r="AH66" s="224"/>
      <c r="AI66" s="224"/>
      <c r="AJ66" s="224"/>
      <c r="AK66" s="224"/>
      <c r="AL66" s="224"/>
      <c r="AM66" s="176"/>
      <c r="AN66" s="167"/>
      <c r="AO66" s="171"/>
      <c r="AP66" s="171"/>
      <c r="AQ66" s="171"/>
      <c r="AR66" s="171"/>
      <c r="AS66" s="171"/>
      <c r="AT66" s="171"/>
      <c r="AU66" s="171"/>
    </row>
    <row r="67" spans="1:47" x14ac:dyDescent="0.25">
      <c r="A67" s="17" t="s">
        <v>49</v>
      </c>
      <c r="B67" s="27"/>
      <c r="C67" s="89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36">
        <v>5645293.8600000003</v>
      </c>
      <c r="I67" s="29">
        <f>5869736.27-169467.16</f>
        <v>5700269.1099999994</v>
      </c>
      <c r="J67" s="29">
        <v>7230129.8399999999</v>
      </c>
      <c r="K67" s="29">
        <v>5686374.2400000002</v>
      </c>
      <c r="L67" s="29">
        <v>6258624.6200000001</v>
      </c>
      <c r="M67" s="29">
        <v>5077360.21</v>
      </c>
      <c r="N67" s="29"/>
      <c r="O67" s="29"/>
      <c r="P67" s="29"/>
      <c r="Q67" s="29"/>
      <c r="R67" s="29"/>
      <c r="S67" s="29"/>
      <c r="T67" s="155">
        <f t="shared" si="36"/>
        <v>35598051.879999995</v>
      </c>
      <c r="U67" s="89">
        <f t="shared" si="27"/>
        <v>4582805.8083333336</v>
      </c>
      <c r="V67" s="29">
        <f t="shared" si="28"/>
        <v>5019937.0766666671</v>
      </c>
      <c r="W67" s="29">
        <f t="shared" si="29"/>
        <v>4917523.6000000006</v>
      </c>
      <c r="X67" s="29">
        <f t="shared" si="30"/>
        <v>5105857.9491666667</v>
      </c>
      <c r="Y67" s="29">
        <f t="shared" si="42"/>
        <v>6374489.8691666676</v>
      </c>
      <c r="Z67" s="162">
        <f t="shared" si="31"/>
        <v>5933008.6466666656</v>
      </c>
      <c r="AA67" s="28">
        <f t="shared" si="32"/>
        <v>65239019.758720465</v>
      </c>
      <c r="AB67" s="29">
        <f t="shared" si="33"/>
        <v>68659628.262413427</v>
      </c>
      <c r="AC67" s="29">
        <f t="shared" si="34"/>
        <v>65855619.429878861</v>
      </c>
      <c r="AD67" s="30">
        <f t="shared" si="35"/>
        <v>66154815.449373387</v>
      </c>
      <c r="AE67" s="162">
        <f t="shared" si="37"/>
        <v>77352887.147892505</v>
      </c>
      <c r="AF67" s="162">
        <f t="shared" si="13"/>
        <v>35598051.879999995</v>
      </c>
      <c r="AG67" s="223"/>
      <c r="AH67" s="224"/>
      <c r="AI67" s="224"/>
      <c r="AJ67" s="224"/>
      <c r="AK67" s="224"/>
      <c r="AL67" s="224"/>
      <c r="AM67" s="176"/>
      <c r="AN67" s="167"/>
      <c r="AP67" s="167"/>
      <c r="AQ67" s="167"/>
      <c r="AR67" s="167"/>
      <c r="AS67" s="167"/>
      <c r="AT67" s="167"/>
      <c r="AU67" s="167"/>
    </row>
    <row r="68" spans="1:47" x14ac:dyDescent="0.25">
      <c r="A68" s="17" t="s">
        <v>50</v>
      </c>
      <c r="B68" s="27"/>
      <c r="C68" s="89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36"/>
      <c r="I68" s="29"/>
      <c r="J68" s="29">
        <v>52742.86</v>
      </c>
      <c r="K68" s="29"/>
      <c r="L68" s="29">
        <v>0</v>
      </c>
      <c r="M68" s="29">
        <v>486578.45</v>
      </c>
      <c r="N68" s="29"/>
      <c r="O68" s="29"/>
      <c r="P68" s="29"/>
      <c r="Q68" s="29"/>
      <c r="R68" s="29"/>
      <c r="S68" s="29"/>
      <c r="T68" s="155">
        <f t="shared" si="36"/>
        <v>539321.31000000006</v>
      </c>
      <c r="U68" s="89">
        <f t="shared" si="27"/>
        <v>388579.27416666667</v>
      </c>
      <c r="V68" s="29">
        <f t="shared" si="28"/>
        <v>951052.41999999993</v>
      </c>
      <c r="W68" s="29">
        <f t="shared" si="29"/>
        <v>740836.86833333329</v>
      </c>
      <c r="X68" s="29">
        <f t="shared" si="30"/>
        <v>1230521.2291666667</v>
      </c>
      <c r="Y68" s="29">
        <f t="shared" si="42"/>
        <v>106658.62583333335</v>
      </c>
      <c r="Z68" s="162">
        <f t="shared" si="31"/>
        <v>89886.885000000009</v>
      </c>
      <c r="AA68" s="28">
        <f t="shared" si="32"/>
        <v>5531661.6076315613</v>
      </c>
      <c r="AB68" s="29">
        <f t="shared" si="33"/>
        <v>13007913.170622528</v>
      </c>
      <c r="AC68" s="29">
        <f t="shared" si="34"/>
        <v>9921308.9410660416</v>
      </c>
      <c r="AD68" s="30">
        <f t="shared" si="35"/>
        <v>15943433.137489287</v>
      </c>
      <c r="AE68" s="162">
        <f t="shared" si="37"/>
        <v>1294276.5329884647</v>
      </c>
      <c r="AF68" s="162">
        <f t="shared" si="13"/>
        <v>539321.31000000006</v>
      </c>
      <c r="AG68" s="223"/>
      <c r="AH68" s="224"/>
      <c r="AI68" s="224"/>
      <c r="AJ68" s="224"/>
      <c r="AK68" s="224"/>
      <c r="AL68" s="224"/>
      <c r="AM68" s="176"/>
      <c r="AN68" s="167"/>
      <c r="AP68" s="167"/>
      <c r="AQ68" s="167"/>
      <c r="AR68" s="167"/>
      <c r="AS68" s="167"/>
      <c r="AT68" s="167"/>
      <c r="AU68" s="167"/>
    </row>
    <row r="69" spans="1:47" x14ac:dyDescent="0.25">
      <c r="A69" s="17" t="s">
        <v>51</v>
      </c>
      <c r="B69" s="27"/>
      <c r="C69" s="89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36">
        <v>3018569.52</v>
      </c>
      <c r="I69" s="29">
        <v>6859222.0999999996</v>
      </c>
      <c r="J69" s="29">
        <v>10422727.439999999</v>
      </c>
      <c r="K69" s="29">
        <v>6096791.3499999996</v>
      </c>
      <c r="L69" s="29">
        <v>5840559.2999999998</v>
      </c>
      <c r="M69" s="29">
        <v>7970966.8300000001</v>
      </c>
      <c r="N69" s="29"/>
      <c r="O69" s="29"/>
      <c r="P69" s="29"/>
      <c r="Q69" s="29"/>
      <c r="R69" s="29"/>
      <c r="S69" s="29"/>
      <c r="T69" s="155">
        <f t="shared" si="36"/>
        <v>40208836.539999999</v>
      </c>
      <c r="U69" s="89">
        <f t="shared" si="27"/>
        <v>4935960.7516666669</v>
      </c>
      <c r="V69" s="29">
        <f t="shared" si="28"/>
        <v>4219365.2208333332</v>
      </c>
      <c r="W69" s="29">
        <f t="shared" si="29"/>
        <v>5349044.3</v>
      </c>
      <c r="X69" s="29">
        <f t="shared" si="30"/>
        <v>6269339.7325000009</v>
      </c>
      <c r="Y69" s="29">
        <f t="shared" si="42"/>
        <v>7096273.7850000001</v>
      </c>
      <c r="Z69" s="162">
        <f t="shared" si="31"/>
        <v>6701472.7566666668</v>
      </c>
      <c r="AA69" s="28">
        <f t="shared" si="32"/>
        <v>70266394.535133287</v>
      </c>
      <c r="AB69" s="29">
        <f t="shared" si="33"/>
        <v>57709896.188208587</v>
      </c>
      <c r="AC69" s="29">
        <f t="shared" si="34"/>
        <v>71634557.225991309</v>
      </c>
      <c r="AD69" s="30">
        <f t="shared" si="35"/>
        <v>81229641.937189579</v>
      </c>
      <c r="AE69" s="162">
        <f t="shared" si="37"/>
        <v>86111559.752688497</v>
      </c>
      <c r="AF69" s="162">
        <f t="shared" si="13"/>
        <v>40208836.539999999</v>
      </c>
      <c r="AG69" s="223"/>
      <c r="AH69" s="224"/>
      <c r="AI69" s="224"/>
      <c r="AJ69" s="224"/>
      <c r="AK69" s="224"/>
      <c r="AL69" s="224"/>
      <c r="AM69" s="176"/>
      <c r="AN69" s="167"/>
      <c r="AP69" s="167"/>
      <c r="AQ69" s="167"/>
      <c r="AR69" s="167"/>
      <c r="AS69" s="167"/>
      <c r="AT69" s="167"/>
      <c r="AU69" s="167"/>
    </row>
    <row r="70" spans="1:47" x14ac:dyDescent="0.25">
      <c r="A70" s="17" t="s">
        <v>52</v>
      </c>
      <c r="B70" s="27"/>
      <c r="C70" s="89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36">
        <v>50766</v>
      </c>
      <c r="I70" s="29">
        <v>3055016</v>
      </c>
      <c r="J70" s="29">
        <v>692252</v>
      </c>
      <c r="K70" s="29">
        <v>19631</v>
      </c>
      <c r="L70" s="29">
        <v>1338606</v>
      </c>
      <c r="M70" s="29">
        <v>8058516</v>
      </c>
      <c r="N70" s="29"/>
      <c r="O70" s="29"/>
      <c r="P70" s="29"/>
      <c r="Q70" s="29"/>
      <c r="R70" s="29"/>
      <c r="S70" s="29"/>
      <c r="T70" s="155">
        <f t="shared" si="36"/>
        <v>13214787</v>
      </c>
      <c r="U70" s="89">
        <f t="shared" si="27"/>
        <v>1532299.2691666668</v>
      </c>
      <c r="V70" s="29">
        <f t="shared" si="28"/>
        <v>1418470.6066666667</v>
      </c>
      <c r="W70" s="29">
        <f t="shared" si="29"/>
        <v>1469826.7699999998</v>
      </c>
      <c r="X70" s="29">
        <f t="shared" si="30"/>
        <v>1468389.675</v>
      </c>
      <c r="Y70" s="29">
        <f t="shared" si="42"/>
        <v>1538526.1233333333</v>
      </c>
      <c r="Z70" s="162">
        <f t="shared" si="31"/>
        <v>2202464.5</v>
      </c>
      <c r="AA70" s="28">
        <f t="shared" si="32"/>
        <v>21813209.304147329</v>
      </c>
      <c r="AB70" s="29">
        <f t="shared" si="33"/>
        <v>19400973.173066806</v>
      </c>
      <c r="AC70" s="29">
        <f t="shared" si="34"/>
        <v>19683962.959113825</v>
      </c>
      <c r="AD70" s="30">
        <f t="shared" si="35"/>
        <v>19025411.385219771</v>
      </c>
      <c r="AE70" s="162">
        <f t="shared" si="37"/>
        <v>18669641.027736999</v>
      </c>
      <c r="AF70" s="162">
        <f t="shared" si="13"/>
        <v>13214787</v>
      </c>
      <c r="AG70" s="223"/>
      <c r="AH70" s="224"/>
      <c r="AI70" s="224"/>
      <c r="AJ70" s="224"/>
      <c r="AK70" s="224"/>
      <c r="AL70" s="224"/>
      <c r="AM70" s="176"/>
      <c r="AN70" s="167"/>
      <c r="AP70" s="167"/>
      <c r="AQ70" s="167"/>
      <c r="AR70" s="167"/>
      <c r="AS70" s="167"/>
      <c r="AT70" s="167"/>
      <c r="AU70" s="167"/>
    </row>
    <row r="71" spans="1:47" x14ac:dyDescent="0.25">
      <c r="A71" s="17" t="s">
        <v>53</v>
      </c>
      <c r="B71" s="27"/>
      <c r="C71" s="89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36">
        <v>327762.61</v>
      </c>
      <c r="I71" s="29">
        <v>325616.58</v>
      </c>
      <c r="J71" s="29">
        <v>393498.38</v>
      </c>
      <c r="K71" s="29">
        <v>376448.1</v>
      </c>
      <c r="L71" s="29">
        <v>392531.11</v>
      </c>
      <c r="M71" s="254">
        <v>-482693.29</v>
      </c>
      <c r="N71" s="29"/>
      <c r="O71" s="29"/>
      <c r="P71" s="29"/>
      <c r="Q71" s="29"/>
      <c r="R71" s="29"/>
      <c r="S71" s="29"/>
      <c r="T71" s="155">
        <f t="shared" si="36"/>
        <v>1333163.4899999998</v>
      </c>
      <c r="U71" s="89">
        <f t="shared" si="27"/>
        <v>612867.92416666669</v>
      </c>
      <c r="V71" s="29">
        <f t="shared" si="28"/>
        <v>647353.9</v>
      </c>
      <c r="W71" s="29">
        <f t="shared" si="29"/>
        <v>486240.36249999999</v>
      </c>
      <c r="X71" s="29">
        <f t="shared" si="30"/>
        <v>464528.49333333335</v>
      </c>
      <c r="Y71" s="29">
        <f t="shared" si="42"/>
        <v>682288.34833333327</v>
      </c>
      <c r="Z71" s="162">
        <f t="shared" si="31"/>
        <v>222193.91499999995</v>
      </c>
      <c r="AA71" s="28">
        <f t="shared" si="32"/>
        <v>8724546.5521341972</v>
      </c>
      <c r="AB71" s="29">
        <f t="shared" si="33"/>
        <v>8854110.6092384048</v>
      </c>
      <c r="AC71" s="29">
        <f t="shared" si="34"/>
        <v>6511745.1117563192</v>
      </c>
      <c r="AD71" s="30">
        <f t="shared" si="35"/>
        <v>6018733.1988853607</v>
      </c>
      <c r="AE71" s="162">
        <f t="shared" si="37"/>
        <v>8279403.4807760697</v>
      </c>
      <c r="AF71" s="162">
        <f t="shared" si="13"/>
        <v>1333163.4899999998</v>
      </c>
      <c r="AG71" s="223"/>
      <c r="AH71" s="224"/>
      <c r="AI71" s="224"/>
      <c r="AJ71" s="224"/>
      <c r="AK71" s="224"/>
      <c r="AL71" s="224"/>
      <c r="AM71" s="176"/>
      <c r="AN71" s="167"/>
      <c r="AP71" s="167"/>
      <c r="AQ71" s="167"/>
      <c r="AR71" s="167"/>
      <c r="AS71" s="167"/>
      <c r="AT71" s="167"/>
      <c r="AU71" s="167"/>
    </row>
    <row r="72" spans="1:47" x14ac:dyDescent="0.25">
      <c r="A72" s="17" t="s">
        <v>54</v>
      </c>
      <c r="B72" s="27"/>
      <c r="C72" s="89">
        <v>1586027.59</v>
      </c>
      <c r="D72" s="29"/>
      <c r="E72" s="29"/>
      <c r="F72" s="29"/>
      <c r="G72" s="29">
        <v>0</v>
      </c>
      <c r="H72" s="236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155">
        <f t="shared" ref="T72:T84" si="45">SUM(H72:S72)</f>
        <v>0</v>
      </c>
      <c r="U72" s="89">
        <f t="shared" si="27"/>
        <v>132168.96583333335</v>
      </c>
      <c r="V72" s="29">
        <f t="shared" si="28"/>
        <v>0</v>
      </c>
      <c r="W72" s="29">
        <f t="shared" si="29"/>
        <v>0</v>
      </c>
      <c r="X72" s="29">
        <f t="shared" si="30"/>
        <v>0</v>
      </c>
      <c r="Y72" s="29">
        <f t="shared" si="42"/>
        <v>0</v>
      </c>
      <c r="Z72" s="162">
        <f t="shared" si="31"/>
        <v>0</v>
      </c>
      <c r="AA72" s="28">
        <f t="shared" si="32"/>
        <v>1881505.377734154</v>
      </c>
      <c r="AB72" s="29">
        <f t="shared" si="33"/>
        <v>0</v>
      </c>
      <c r="AC72" s="29">
        <f t="shared" si="34"/>
        <v>0</v>
      </c>
      <c r="AD72" s="30">
        <f t="shared" si="35"/>
        <v>0</v>
      </c>
      <c r="AE72" s="162">
        <f t="shared" ref="AE72:AE83" si="46">$AE$6*G72</f>
        <v>0</v>
      </c>
      <c r="AF72" s="162">
        <f t="shared" si="13"/>
        <v>0</v>
      </c>
      <c r="AG72" s="223"/>
      <c r="AH72" s="224"/>
      <c r="AI72" s="224"/>
      <c r="AJ72" s="224"/>
      <c r="AK72" s="224"/>
      <c r="AL72" s="224"/>
      <c r="AM72" s="176"/>
      <c r="AP72" s="167"/>
      <c r="AQ72" s="167"/>
      <c r="AR72" s="167"/>
      <c r="AS72" s="167"/>
      <c r="AT72" s="167"/>
      <c r="AU72" s="167"/>
    </row>
    <row r="73" spans="1:47" ht="17.25" x14ac:dyDescent="0.4">
      <c r="A73" s="17" t="s">
        <v>55</v>
      </c>
      <c r="B73" s="27"/>
      <c r="C73" s="89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36"/>
      <c r="I73" s="29">
        <v>76648.539999999994</v>
      </c>
      <c r="J73" s="29">
        <v>76648.539999999994</v>
      </c>
      <c r="K73" s="29">
        <v>236714.08</v>
      </c>
      <c r="L73" s="29">
        <v>160065.54</v>
      </c>
      <c r="M73" s="255">
        <v>164642.67000000001</v>
      </c>
      <c r="N73" s="29"/>
      <c r="O73" s="29"/>
      <c r="P73" s="29"/>
      <c r="Q73" s="29"/>
      <c r="R73" s="29"/>
      <c r="S73" s="29"/>
      <c r="T73" s="155">
        <f t="shared" si="45"/>
        <v>714719.37</v>
      </c>
      <c r="U73" s="89">
        <f t="shared" si="27"/>
        <v>42362.79583333333</v>
      </c>
      <c r="V73" s="29">
        <f t="shared" si="28"/>
        <v>88402.58</v>
      </c>
      <c r="W73" s="29">
        <f t="shared" si="29"/>
        <v>79173.69</v>
      </c>
      <c r="X73" s="29">
        <f t="shared" si="30"/>
        <v>76648.539999999994</v>
      </c>
      <c r="Y73" s="29">
        <f t="shared" si="42"/>
        <v>76648.539999999994</v>
      </c>
      <c r="Z73" s="162">
        <f t="shared" si="31"/>
        <v>119119.895</v>
      </c>
      <c r="AA73" s="28">
        <f t="shared" si="32"/>
        <v>603060.08807529509</v>
      </c>
      <c r="AB73" s="29">
        <f t="shared" si="33"/>
        <v>1209116.4067476026</v>
      </c>
      <c r="AC73" s="29">
        <f t="shared" si="34"/>
        <v>1060296.3649222152</v>
      </c>
      <c r="AD73" s="30">
        <f t="shared" si="35"/>
        <v>993108.32158805046</v>
      </c>
      <c r="AE73" s="162">
        <f t="shared" si="46"/>
        <v>930111.42638239323</v>
      </c>
      <c r="AF73" s="162">
        <f t="shared" ref="AF73:AF85" si="47">$AF$6*T73</f>
        <v>714719.37</v>
      </c>
      <c r="AG73" s="223"/>
      <c r="AH73" s="224"/>
      <c r="AI73" s="224"/>
      <c r="AJ73" s="224"/>
      <c r="AK73" s="224"/>
      <c r="AL73" s="224"/>
      <c r="AM73" s="176"/>
      <c r="AN73" s="182"/>
      <c r="AP73" s="167"/>
      <c r="AQ73" s="167"/>
      <c r="AR73" s="167"/>
      <c r="AS73" s="167"/>
      <c r="AT73" s="167"/>
      <c r="AU73" s="167"/>
    </row>
    <row r="74" spans="1:47" ht="17.25" x14ac:dyDescent="0.4">
      <c r="A74" s="94" t="s">
        <v>298</v>
      </c>
      <c r="B74" s="126"/>
      <c r="C74" s="122">
        <f t="shared" ref="C74:E74" si="48">SUM(C75)</f>
        <v>424149.4</v>
      </c>
      <c r="D74" s="123">
        <f t="shared" si="48"/>
        <v>0</v>
      </c>
      <c r="E74" s="123">
        <f t="shared" si="48"/>
        <v>3286968.01</v>
      </c>
      <c r="F74" s="123">
        <v>3881485.91</v>
      </c>
      <c r="G74" s="123">
        <v>5549941.6300000008</v>
      </c>
      <c r="H74" s="237">
        <f t="shared" ref="H74:M74" si="49">SUM(H75:H75)</f>
        <v>510198.63</v>
      </c>
      <c r="I74" s="123">
        <f t="shared" si="49"/>
        <v>476880.24</v>
      </c>
      <c r="J74" s="123">
        <f t="shared" si="49"/>
        <v>452564.87</v>
      </c>
      <c r="K74" s="123">
        <f t="shared" si="49"/>
        <v>531250.12</v>
      </c>
      <c r="L74" s="123">
        <f t="shared" si="49"/>
        <v>447938.32</v>
      </c>
      <c r="M74" s="123">
        <f t="shared" si="49"/>
        <v>494301.62</v>
      </c>
      <c r="N74" s="123"/>
      <c r="O74" s="123"/>
      <c r="P74" s="123"/>
      <c r="Q74" s="123"/>
      <c r="R74" s="123"/>
      <c r="S74" s="123"/>
      <c r="T74" s="159">
        <f t="shared" si="45"/>
        <v>2913133.8</v>
      </c>
      <c r="U74" s="122">
        <f t="shared" si="27"/>
        <v>35345.783333333333</v>
      </c>
      <c r="V74" s="123">
        <f t="shared" si="28"/>
        <v>0</v>
      </c>
      <c r="W74" s="123">
        <f t="shared" si="29"/>
        <v>273914.0008333333</v>
      </c>
      <c r="X74" s="123">
        <f t="shared" si="30"/>
        <v>323457.15916666668</v>
      </c>
      <c r="Y74" s="123">
        <f t="shared" si="42"/>
        <v>462495.13583333342</v>
      </c>
      <c r="Z74" s="163">
        <f t="shared" si="31"/>
        <v>485522.3</v>
      </c>
      <c r="AA74" s="248">
        <f t="shared" si="32"/>
        <v>503168.65992395178</v>
      </c>
      <c r="AB74" s="123">
        <f t="shared" si="33"/>
        <v>0</v>
      </c>
      <c r="AC74" s="123">
        <f t="shared" si="34"/>
        <v>3668264.2855838086</v>
      </c>
      <c r="AD74" s="125">
        <f t="shared" si="35"/>
        <v>4190921.2679804107</v>
      </c>
      <c r="AE74" s="163">
        <f t="shared" si="46"/>
        <v>5612266.2021332756</v>
      </c>
      <c r="AF74" s="163">
        <f t="shared" si="47"/>
        <v>2913133.8</v>
      </c>
      <c r="AG74" s="223"/>
      <c r="AH74" s="224"/>
      <c r="AI74" s="224"/>
      <c r="AJ74" s="224"/>
      <c r="AK74" s="224"/>
      <c r="AL74" s="224"/>
      <c r="AM74" s="176"/>
      <c r="AN74" s="167"/>
      <c r="AU74" s="167"/>
    </row>
    <row r="75" spans="1:47" s="127" customFormat="1" ht="17.25" x14ac:dyDescent="0.4">
      <c r="A75" s="17" t="s">
        <v>56</v>
      </c>
      <c r="B75" s="27"/>
      <c r="C75" s="89">
        <v>424149.4</v>
      </c>
      <c r="D75" s="29"/>
      <c r="E75" s="29">
        <v>3286968.01</v>
      </c>
      <c r="F75" s="29">
        <v>3881485.91</v>
      </c>
      <c r="G75" s="29">
        <v>5549941.6300000008</v>
      </c>
      <c r="H75" s="236">
        <v>510198.63</v>
      </c>
      <c r="I75" s="29">
        <v>476880.24</v>
      </c>
      <c r="J75" s="29">
        <v>452564.87</v>
      </c>
      <c r="K75" s="29">
        <v>531250.12</v>
      </c>
      <c r="L75" s="29">
        <v>447938.32</v>
      </c>
      <c r="M75" s="29">
        <v>494301.62</v>
      </c>
      <c r="N75" s="29"/>
      <c r="O75" s="29"/>
      <c r="P75" s="29"/>
      <c r="Q75" s="29"/>
      <c r="R75" s="29"/>
      <c r="S75" s="29"/>
      <c r="T75" s="155">
        <f t="shared" si="45"/>
        <v>2913133.8</v>
      </c>
      <c r="U75" s="89">
        <f t="shared" si="27"/>
        <v>35345.783333333333</v>
      </c>
      <c r="V75" s="29">
        <f t="shared" si="28"/>
        <v>0</v>
      </c>
      <c r="W75" s="29">
        <f t="shared" si="29"/>
        <v>273914.0008333333</v>
      </c>
      <c r="X75" s="29">
        <f t="shared" si="30"/>
        <v>323457.15916666668</v>
      </c>
      <c r="Y75" s="29">
        <f t="shared" si="42"/>
        <v>462495.13583333342</v>
      </c>
      <c r="Z75" s="162">
        <f t="shared" si="31"/>
        <v>485522.3</v>
      </c>
      <c r="AA75" s="28">
        <f t="shared" si="32"/>
        <v>503168.65992395178</v>
      </c>
      <c r="AB75" s="29">
        <f t="shared" si="33"/>
        <v>0</v>
      </c>
      <c r="AC75" s="29">
        <f t="shared" si="34"/>
        <v>3668264.2855838086</v>
      </c>
      <c r="AD75" s="30">
        <f t="shared" si="35"/>
        <v>4190921.2679804107</v>
      </c>
      <c r="AE75" s="162">
        <f t="shared" si="46"/>
        <v>5612266.2021332756</v>
      </c>
      <c r="AF75" s="162">
        <f t="shared" si="47"/>
        <v>2913133.8</v>
      </c>
      <c r="AG75" s="223"/>
      <c r="AH75" s="224"/>
      <c r="AI75" s="224"/>
      <c r="AJ75" s="224"/>
      <c r="AK75" s="224"/>
      <c r="AL75" s="224"/>
      <c r="AM75" s="176"/>
      <c r="AN75" s="171"/>
      <c r="AO75" s="182"/>
      <c r="AP75" s="182"/>
      <c r="AQ75" s="182"/>
      <c r="AR75" s="182"/>
      <c r="AS75" s="182"/>
      <c r="AT75" s="182"/>
      <c r="AU75" s="182"/>
    </row>
    <row r="76" spans="1:47" ht="17.25" x14ac:dyDescent="0.4">
      <c r="A76" s="94" t="s">
        <v>299</v>
      </c>
      <c r="B76" s="96"/>
      <c r="C76" s="97">
        <f t="shared" ref="C76:F76" si="50">SUM(C77)</f>
        <v>5080255.03</v>
      </c>
      <c r="D76" s="98">
        <f t="shared" si="50"/>
        <v>0</v>
      </c>
      <c r="E76" s="98">
        <f t="shared" si="50"/>
        <v>0</v>
      </c>
      <c r="F76" s="98">
        <f t="shared" si="50"/>
        <v>0</v>
      </c>
      <c r="G76" s="98">
        <v>0</v>
      </c>
      <c r="H76" s="238">
        <f t="shared" ref="H76:M76" si="51">SUM(H77:H77)</f>
        <v>0</v>
      </c>
      <c r="I76" s="98">
        <f t="shared" si="51"/>
        <v>0</v>
      </c>
      <c r="J76" s="98">
        <f t="shared" si="51"/>
        <v>0</v>
      </c>
      <c r="K76" s="98">
        <f t="shared" si="51"/>
        <v>0</v>
      </c>
      <c r="L76" s="98">
        <f t="shared" si="51"/>
        <v>0</v>
      </c>
      <c r="M76" s="98">
        <f t="shared" si="51"/>
        <v>0</v>
      </c>
      <c r="N76" s="98"/>
      <c r="O76" s="98"/>
      <c r="P76" s="98"/>
      <c r="Q76" s="98"/>
      <c r="R76" s="98"/>
      <c r="S76" s="98"/>
      <c r="T76" s="155">
        <f t="shared" si="45"/>
        <v>0</v>
      </c>
      <c r="U76" s="97">
        <f t="shared" si="27"/>
        <v>423354.58583333337</v>
      </c>
      <c r="V76" s="98">
        <f t="shared" si="28"/>
        <v>0</v>
      </c>
      <c r="W76" s="98">
        <f t="shared" si="29"/>
        <v>0</v>
      </c>
      <c r="X76" s="98">
        <f t="shared" si="30"/>
        <v>0</v>
      </c>
      <c r="Y76" s="98">
        <f t="shared" si="42"/>
        <v>0</v>
      </c>
      <c r="Z76" s="162">
        <f t="shared" si="31"/>
        <v>0</v>
      </c>
      <c r="AA76" s="247">
        <f t="shared" si="32"/>
        <v>6026709.2574385712</v>
      </c>
      <c r="AB76" s="98">
        <f t="shared" si="33"/>
        <v>0</v>
      </c>
      <c r="AC76" s="98">
        <f t="shared" si="34"/>
        <v>0</v>
      </c>
      <c r="AD76" s="99">
        <f t="shared" si="35"/>
        <v>0</v>
      </c>
      <c r="AE76" s="162">
        <f t="shared" si="46"/>
        <v>0</v>
      </c>
      <c r="AF76" s="162">
        <f t="shared" si="47"/>
        <v>0</v>
      </c>
      <c r="AG76" s="223"/>
      <c r="AH76" s="224"/>
      <c r="AI76" s="224"/>
      <c r="AJ76" s="224"/>
      <c r="AK76" s="224"/>
      <c r="AL76" s="224"/>
      <c r="AM76" s="176"/>
      <c r="AN76" s="167"/>
      <c r="AP76" s="167"/>
      <c r="AQ76" s="167"/>
      <c r="AR76" s="167"/>
      <c r="AS76" s="167"/>
      <c r="AT76" s="167"/>
      <c r="AU76" s="167"/>
    </row>
    <row r="77" spans="1:47" s="100" customFormat="1" x14ac:dyDescent="0.25">
      <c r="A77" s="17" t="s">
        <v>57</v>
      </c>
      <c r="B77" s="27"/>
      <c r="C77" s="89">
        <v>5080255.03</v>
      </c>
      <c r="D77" s="29"/>
      <c r="E77" s="29"/>
      <c r="F77" s="29">
        <v>0</v>
      </c>
      <c r="G77" s="29">
        <v>0</v>
      </c>
      <c r="H77" s="236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155">
        <f t="shared" si="45"/>
        <v>0</v>
      </c>
      <c r="U77" s="89">
        <f t="shared" si="27"/>
        <v>423354.58583333337</v>
      </c>
      <c r="V77" s="29">
        <f t="shared" si="28"/>
        <v>0</v>
      </c>
      <c r="W77" s="29">
        <f t="shared" si="29"/>
        <v>0</v>
      </c>
      <c r="X77" s="29">
        <f t="shared" si="30"/>
        <v>0</v>
      </c>
      <c r="Y77" s="29">
        <f t="shared" si="42"/>
        <v>0</v>
      </c>
      <c r="Z77" s="162">
        <f t="shared" si="31"/>
        <v>0</v>
      </c>
      <c r="AA77" s="28">
        <f t="shared" si="32"/>
        <v>6026709.2574385712</v>
      </c>
      <c r="AB77" s="29">
        <f t="shared" si="33"/>
        <v>0</v>
      </c>
      <c r="AC77" s="29">
        <f t="shared" si="34"/>
        <v>0</v>
      </c>
      <c r="AD77" s="30">
        <f t="shared" si="35"/>
        <v>0</v>
      </c>
      <c r="AE77" s="162">
        <f t="shared" si="46"/>
        <v>0</v>
      </c>
      <c r="AF77" s="162">
        <f t="shared" si="47"/>
        <v>0</v>
      </c>
      <c r="AG77" s="223"/>
      <c r="AH77" s="224"/>
      <c r="AI77" s="224"/>
      <c r="AJ77" s="224"/>
      <c r="AK77" s="224"/>
      <c r="AL77" s="224"/>
      <c r="AM77" s="176"/>
      <c r="AN77" s="171"/>
      <c r="AO77" s="171"/>
      <c r="AP77" s="171"/>
      <c r="AQ77" s="171"/>
      <c r="AR77" s="171"/>
      <c r="AS77" s="171"/>
      <c r="AT77" s="171"/>
      <c r="AU77" s="171"/>
    </row>
    <row r="78" spans="1:47" ht="17.25" x14ac:dyDescent="0.4">
      <c r="A78" s="94" t="s">
        <v>300</v>
      </c>
      <c r="B78" s="96"/>
      <c r="C78" s="97">
        <f t="shared" ref="C78:F78" si="52">SUM(C79)</f>
        <v>3752773.55</v>
      </c>
      <c r="D78" s="98">
        <f t="shared" si="52"/>
        <v>0</v>
      </c>
      <c r="E78" s="98">
        <f t="shared" si="52"/>
        <v>0</v>
      </c>
      <c r="F78" s="98">
        <f t="shared" si="52"/>
        <v>0</v>
      </c>
      <c r="G78" s="98">
        <v>5192798.7699999996</v>
      </c>
      <c r="H78" s="238">
        <f>SUM(H79:H79)</f>
        <v>359746.41999999993</v>
      </c>
      <c r="I78" s="98">
        <f>SUM(I79:I79)</f>
        <v>360691.74</v>
      </c>
      <c r="J78" s="98">
        <f>SUM(J79:J79)</f>
        <v>360691.74</v>
      </c>
      <c r="K78" s="98">
        <f t="shared" ref="K78:S78" si="53">SUM(K79:K79)</f>
        <v>364257.19500000007</v>
      </c>
      <c r="L78" s="98">
        <f t="shared" si="53"/>
        <v>364257.19500000007</v>
      </c>
      <c r="M78" s="98">
        <f t="shared" si="53"/>
        <v>366104.69</v>
      </c>
      <c r="N78" s="98">
        <f t="shared" si="53"/>
        <v>0</v>
      </c>
      <c r="O78" s="98">
        <f t="shared" si="53"/>
        <v>0</v>
      </c>
      <c r="P78" s="98">
        <f t="shared" si="53"/>
        <v>0</v>
      </c>
      <c r="Q78" s="98">
        <f t="shared" si="53"/>
        <v>0</v>
      </c>
      <c r="R78" s="98">
        <f t="shared" si="53"/>
        <v>0</v>
      </c>
      <c r="S78" s="98">
        <f t="shared" si="53"/>
        <v>0</v>
      </c>
      <c r="T78" s="159">
        <f t="shared" si="45"/>
        <v>2175748.98</v>
      </c>
      <c r="U78" s="97">
        <f t="shared" si="27"/>
        <v>312731.12916666665</v>
      </c>
      <c r="V78" s="98">
        <f t="shared" si="28"/>
        <v>0</v>
      </c>
      <c r="W78" s="98">
        <f t="shared" si="29"/>
        <v>0</v>
      </c>
      <c r="X78" s="98">
        <f t="shared" si="30"/>
        <v>0</v>
      </c>
      <c r="Y78" s="98">
        <f t="shared" si="42"/>
        <v>432733.23083333328</v>
      </c>
      <c r="Z78" s="163">
        <f t="shared" si="31"/>
        <v>362624.83</v>
      </c>
      <c r="AA78" s="247">
        <f t="shared" si="32"/>
        <v>4451917.2681879336</v>
      </c>
      <c r="AB78" s="98">
        <f t="shared" si="33"/>
        <v>0</v>
      </c>
      <c r="AC78" s="98">
        <f t="shared" si="34"/>
        <v>0</v>
      </c>
      <c r="AD78" s="99">
        <f t="shared" si="35"/>
        <v>0</v>
      </c>
      <c r="AE78" s="163">
        <f t="shared" si="46"/>
        <v>5251112.7096935324</v>
      </c>
      <c r="AF78" s="163">
        <f t="shared" si="47"/>
        <v>2175748.98</v>
      </c>
      <c r="AG78" s="223"/>
      <c r="AH78" s="224"/>
      <c r="AI78" s="224"/>
      <c r="AJ78" s="224"/>
      <c r="AK78" s="224"/>
      <c r="AL78" s="224"/>
      <c r="AM78" s="176"/>
      <c r="AN78" s="167"/>
      <c r="AP78" s="167"/>
      <c r="AQ78" s="167"/>
      <c r="AR78" s="167"/>
      <c r="AS78" s="167"/>
      <c r="AT78" s="167"/>
      <c r="AU78" s="167"/>
    </row>
    <row r="79" spans="1:47" s="100" customFormat="1" x14ac:dyDescent="0.25">
      <c r="A79" s="17" t="s">
        <v>369</v>
      </c>
      <c r="B79" s="27"/>
      <c r="C79" s="89">
        <v>3752773.55</v>
      </c>
      <c r="D79" s="29"/>
      <c r="E79" s="29"/>
      <c r="F79" s="29">
        <v>0</v>
      </c>
      <c r="G79" s="29">
        <v>5192798.7699999996</v>
      </c>
      <c r="H79" s="236">
        <f>1081129.9-721383.48</f>
        <v>359746.41999999993</v>
      </c>
      <c r="I79" s="29">
        <v>360691.74</v>
      </c>
      <c r="J79" s="29">
        <v>360691.74</v>
      </c>
      <c r="K79" s="29">
        <v>364257.19500000007</v>
      </c>
      <c r="L79" s="29">
        <v>364257.19500000007</v>
      </c>
      <c r="M79" s="29">
        <v>366104.69</v>
      </c>
      <c r="N79" s="29"/>
      <c r="O79" s="29"/>
      <c r="P79" s="29"/>
      <c r="Q79" s="29"/>
      <c r="R79" s="29"/>
      <c r="S79" s="29"/>
      <c r="T79" s="155">
        <f t="shared" si="45"/>
        <v>2175748.98</v>
      </c>
      <c r="U79" s="89">
        <f t="shared" si="27"/>
        <v>312731.12916666665</v>
      </c>
      <c r="V79" s="29">
        <f t="shared" si="28"/>
        <v>0</v>
      </c>
      <c r="W79" s="29">
        <f t="shared" si="29"/>
        <v>0</v>
      </c>
      <c r="X79" s="29">
        <f t="shared" si="30"/>
        <v>0</v>
      </c>
      <c r="Y79" s="29">
        <f t="shared" si="42"/>
        <v>432733.23083333328</v>
      </c>
      <c r="Z79" s="162">
        <f t="shared" si="31"/>
        <v>362624.83</v>
      </c>
      <c r="AA79" s="28">
        <f t="shared" si="32"/>
        <v>4451917.2681879336</v>
      </c>
      <c r="AB79" s="29">
        <f t="shared" si="33"/>
        <v>0</v>
      </c>
      <c r="AC79" s="29">
        <f t="shared" si="34"/>
        <v>0</v>
      </c>
      <c r="AD79" s="30">
        <f t="shared" si="35"/>
        <v>0</v>
      </c>
      <c r="AE79" s="162">
        <f t="shared" si="46"/>
        <v>5251112.7096935324</v>
      </c>
      <c r="AF79" s="162">
        <f t="shared" si="47"/>
        <v>2175748.98</v>
      </c>
      <c r="AG79" s="223"/>
      <c r="AH79" s="224"/>
      <c r="AI79" s="224"/>
      <c r="AJ79" s="224"/>
      <c r="AK79" s="224"/>
      <c r="AL79" s="224"/>
      <c r="AM79" s="176"/>
      <c r="AN79" s="171"/>
      <c r="AO79" s="171"/>
      <c r="AP79" s="171"/>
      <c r="AQ79" s="171"/>
      <c r="AR79" s="171"/>
      <c r="AS79" s="171"/>
      <c r="AT79" s="171"/>
      <c r="AU79" s="171"/>
    </row>
    <row r="80" spans="1:47" ht="17.25" x14ac:dyDescent="0.4">
      <c r="A80" s="94" t="s">
        <v>301</v>
      </c>
      <c r="B80" s="96"/>
      <c r="C80" s="97">
        <f t="shared" ref="C80:E80" si="54">SUM(C81)</f>
        <v>346276384.89999998</v>
      </c>
      <c r="D80" s="98">
        <f t="shared" si="54"/>
        <v>178768483.81999999</v>
      </c>
      <c r="E80" s="98">
        <f t="shared" si="54"/>
        <v>266975293.37</v>
      </c>
      <c r="F80" s="98">
        <v>349711059.56999999</v>
      </c>
      <c r="G80" s="98">
        <v>352770330.45999998</v>
      </c>
      <c r="H80" s="238">
        <f t="shared" ref="H80:M80" si="55">SUM(H81:H81)</f>
        <v>0</v>
      </c>
      <c r="I80" s="98">
        <f t="shared" si="55"/>
        <v>0</v>
      </c>
      <c r="J80" s="98">
        <f t="shared" si="55"/>
        <v>0</v>
      </c>
      <c r="K80" s="98">
        <f t="shared" si="55"/>
        <v>0</v>
      </c>
      <c r="L80" s="98">
        <f t="shared" si="55"/>
        <v>0</v>
      </c>
      <c r="M80" s="98">
        <f t="shared" si="55"/>
        <v>0</v>
      </c>
      <c r="N80" s="98"/>
      <c r="O80" s="98"/>
      <c r="P80" s="98"/>
      <c r="Q80" s="98"/>
      <c r="R80" s="98"/>
      <c r="S80" s="98"/>
      <c r="T80" s="159">
        <f t="shared" si="45"/>
        <v>0</v>
      </c>
      <c r="U80" s="97">
        <f t="shared" si="27"/>
        <v>28856365.408333331</v>
      </c>
      <c r="V80" s="98">
        <f t="shared" si="28"/>
        <v>14897373.651666665</v>
      </c>
      <c r="W80" s="98">
        <f t="shared" si="29"/>
        <v>22247941.114166666</v>
      </c>
      <c r="X80" s="98">
        <f t="shared" si="30"/>
        <v>29142588.297499999</v>
      </c>
      <c r="Y80" s="98">
        <f t="shared" si="42"/>
        <v>29397527.53833333</v>
      </c>
      <c r="Z80" s="163">
        <f t="shared" si="31"/>
        <v>0</v>
      </c>
      <c r="AA80" s="247">
        <f t="shared" si="32"/>
        <v>410787860.48841166</v>
      </c>
      <c r="AB80" s="98">
        <f t="shared" si="33"/>
        <v>203757162.96605381</v>
      </c>
      <c r="AC80" s="98">
        <f t="shared" si="34"/>
        <v>297945076.07709599</v>
      </c>
      <c r="AD80" s="99">
        <f t="shared" si="35"/>
        <v>377590322.6710096</v>
      </c>
      <c r="AE80" s="163">
        <f t="shared" si="46"/>
        <v>356731860.39544785</v>
      </c>
      <c r="AF80" s="163">
        <f t="shared" si="47"/>
        <v>0</v>
      </c>
      <c r="AM80" s="173"/>
      <c r="AN80" s="167"/>
      <c r="AP80" s="167"/>
      <c r="AQ80" s="167"/>
      <c r="AR80" s="167"/>
      <c r="AS80" s="167"/>
      <c r="AT80" s="167"/>
      <c r="AU80" s="167"/>
    </row>
    <row r="81" spans="1:47" s="100" customFormat="1" x14ac:dyDescent="0.25">
      <c r="A81" s="17" t="s">
        <v>58</v>
      </c>
      <c r="B81" s="27"/>
      <c r="C81" s="89">
        <v>346276384.89999998</v>
      </c>
      <c r="D81" s="29">
        <v>178768483.81999999</v>
      </c>
      <c r="E81" s="29">
        <v>266975293.37</v>
      </c>
      <c r="F81" s="29">
        <v>349711059.56999999</v>
      </c>
      <c r="G81" s="29">
        <v>352770330.45999998</v>
      </c>
      <c r="H81" s="236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155">
        <f t="shared" si="45"/>
        <v>0</v>
      </c>
      <c r="U81" s="89">
        <f t="shared" si="27"/>
        <v>28856365.408333331</v>
      </c>
      <c r="V81" s="29">
        <f t="shared" si="28"/>
        <v>14897373.651666665</v>
      </c>
      <c r="W81" s="29">
        <f t="shared" si="29"/>
        <v>22247941.114166666</v>
      </c>
      <c r="X81" s="29">
        <f t="shared" si="30"/>
        <v>29142588.297499999</v>
      </c>
      <c r="Y81" s="29">
        <f t="shared" si="42"/>
        <v>29397527.53833333</v>
      </c>
      <c r="Z81" s="162">
        <f t="shared" si="31"/>
        <v>0</v>
      </c>
      <c r="AA81" s="28">
        <f t="shared" si="32"/>
        <v>410787860.48841166</v>
      </c>
      <c r="AB81" s="29">
        <f t="shared" si="33"/>
        <v>203757162.96605381</v>
      </c>
      <c r="AC81" s="29">
        <f t="shared" si="34"/>
        <v>297945076.07709599</v>
      </c>
      <c r="AD81" s="30">
        <f t="shared" si="35"/>
        <v>377590322.6710096</v>
      </c>
      <c r="AE81" s="162">
        <f t="shared" si="46"/>
        <v>356731860.39544785</v>
      </c>
      <c r="AF81" s="162">
        <f t="shared" si="47"/>
        <v>0</v>
      </c>
      <c r="AG81" s="223"/>
      <c r="AH81" s="224"/>
      <c r="AI81" s="224"/>
      <c r="AJ81" s="224"/>
      <c r="AK81" s="224"/>
      <c r="AL81" s="224"/>
      <c r="AM81" s="176"/>
      <c r="AN81" s="167"/>
      <c r="AO81" s="171"/>
      <c r="AP81" s="171"/>
      <c r="AQ81" s="171"/>
      <c r="AR81" s="171"/>
      <c r="AS81" s="171"/>
      <c r="AT81" s="171"/>
      <c r="AU81" s="171"/>
    </row>
    <row r="82" spans="1:47" x14ac:dyDescent="0.25">
      <c r="B82" s="27"/>
      <c r="C82" s="89"/>
      <c r="D82" s="29"/>
      <c r="E82" s="29"/>
      <c r="F82" s="29"/>
      <c r="G82" s="29">
        <v>0</v>
      </c>
      <c r="H82" s="236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155">
        <f t="shared" si="45"/>
        <v>0</v>
      </c>
      <c r="U82" s="89"/>
      <c r="V82" s="29"/>
      <c r="W82" s="29"/>
      <c r="X82" s="29"/>
      <c r="Y82" s="29"/>
      <c r="Z82" s="162"/>
      <c r="AA82" s="28"/>
      <c r="AB82" s="29"/>
      <c r="AC82" s="29"/>
      <c r="AD82" s="30"/>
      <c r="AE82" s="162">
        <f t="shared" si="46"/>
        <v>0</v>
      </c>
      <c r="AF82" s="162">
        <f t="shared" si="47"/>
        <v>0</v>
      </c>
      <c r="AG82" s="223"/>
      <c r="AH82" s="224"/>
      <c r="AI82" s="224"/>
      <c r="AJ82" s="224"/>
      <c r="AK82" s="224"/>
      <c r="AL82" s="224"/>
      <c r="AM82" s="176"/>
      <c r="AN82" s="167"/>
      <c r="AP82" s="167"/>
      <c r="AQ82" s="167"/>
      <c r="AR82" s="167"/>
      <c r="AS82" s="167"/>
      <c r="AT82" s="167"/>
      <c r="AU82" s="167"/>
    </row>
    <row r="83" spans="1:47" x14ac:dyDescent="0.25">
      <c r="A83" s="20" t="s">
        <v>59</v>
      </c>
      <c r="B83" s="31"/>
      <c r="C83" s="184">
        <f>SUM(C39:C81)-C39-C46-C55-C65-C74-C76-C78-C80</f>
        <v>1184996739.9700007</v>
      </c>
      <c r="D83" s="185">
        <f t="shared" ref="D83:F83" si="56">SUM(D39:D81)-D39-D46-D55-D65-D74-D76-D78-D80</f>
        <v>1127633894.8800004</v>
      </c>
      <c r="E83" s="185">
        <f t="shared" si="56"/>
        <v>1245635038.9699998</v>
      </c>
      <c r="F83" s="185">
        <f t="shared" si="56"/>
        <v>1416607309.0800006</v>
      </c>
      <c r="G83" s="185">
        <v>1525927207.7800002</v>
      </c>
      <c r="H83" s="239">
        <f t="shared" ref="H83:I83" si="57">+H79+H74+H65+H55+H46+H39</f>
        <v>79890723.620000005</v>
      </c>
      <c r="I83" s="185">
        <f t="shared" si="57"/>
        <v>100780495.80000001</v>
      </c>
      <c r="J83" s="185">
        <f>+J79+J74+J65+J55+J46+J39</f>
        <v>99451475.669999987</v>
      </c>
      <c r="K83" s="185">
        <f>+K79+K74+K65+K55+K46+K39</f>
        <v>121565880.29499999</v>
      </c>
      <c r="L83" s="185">
        <f>+L79+L74+L65+L55+L46+L39</f>
        <v>96470965.645000011</v>
      </c>
      <c r="M83" s="185">
        <f>+M79+M74+M65+M55+M46+M39</f>
        <v>111091288.36000001</v>
      </c>
      <c r="N83" s="185"/>
      <c r="O83" s="185"/>
      <c r="P83" s="185"/>
      <c r="Q83" s="185"/>
      <c r="R83" s="185"/>
      <c r="S83" s="185"/>
      <c r="T83" s="187">
        <f>+T79+T74+T65+T55+T46+T39</f>
        <v>609250829.38999999</v>
      </c>
      <c r="U83" s="184">
        <f>+C83/12</f>
        <v>98749728.33083339</v>
      </c>
      <c r="V83" s="185">
        <f>+D83/12</f>
        <v>93969491.240000024</v>
      </c>
      <c r="W83" s="185">
        <f>+E83/12</f>
        <v>103802919.91416664</v>
      </c>
      <c r="X83" s="185">
        <f>F83/12</f>
        <v>118050609.09000005</v>
      </c>
      <c r="Y83" s="185">
        <f>G83/12</f>
        <v>127160600.64833336</v>
      </c>
      <c r="Z83" s="188">
        <f>T83/$Z$5</f>
        <v>101541804.89833333</v>
      </c>
      <c r="AA83" s="249">
        <f>$AA$6*C83</f>
        <v>1405762265.9962664</v>
      </c>
      <c r="AB83" s="185">
        <f>$AB$6*D83</f>
        <v>1285257212.9909461</v>
      </c>
      <c r="AC83" s="185">
        <f>$AC$6*E83</f>
        <v>1390131730.0393946</v>
      </c>
      <c r="AD83" s="186">
        <f>$AD$6*$F83</f>
        <v>1529540448.5958507</v>
      </c>
      <c r="AE83" s="188">
        <f t="shared" si="46"/>
        <v>1543063020.4914956</v>
      </c>
      <c r="AF83" s="188">
        <f t="shared" si="47"/>
        <v>609250829.38999999</v>
      </c>
      <c r="AG83" s="229"/>
      <c r="AH83" s="229"/>
      <c r="AI83" s="229"/>
      <c r="AJ83" s="229"/>
      <c r="AK83" s="229"/>
      <c r="AL83" s="229"/>
      <c r="AM83" s="222"/>
      <c r="AN83" s="167"/>
      <c r="AP83" s="167"/>
      <c r="AQ83" s="167"/>
      <c r="AR83" s="167"/>
      <c r="AS83" s="167"/>
      <c r="AT83" s="167"/>
      <c r="AU83" s="167"/>
    </row>
    <row r="84" spans="1:47" x14ac:dyDescent="0.25">
      <c r="B84" s="27"/>
      <c r="C84" s="89"/>
      <c r="D84" s="29"/>
      <c r="E84" s="29"/>
      <c r="F84" s="29"/>
      <c r="G84" s="29">
        <v>0</v>
      </c>
      <c r="H84" s="236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155">
        <f t="shared" si="45"/>
        <v>0</v>
      </c>
      <c r="U84" s="89"/>
      <c r="V84" s="29"/>
      <c r="W84" s="29"/>
      <c r="X84" s="29"/>
      <c r="Y84" s="29"/>
      <c r="Z84" s="162"/>
      <c r="AA84" s="28"/>
      <c r="AB84" s="29"/>
      <c r="AC84" s="29"/>
      <c r="AD84" s="30">
        <f>$AD$6*$F84</f>
        <v>0</v>
      </c>
      <c r="AE84" s="162"/>
      <c r="AF84" s="162">
        <f t="shared" si="47"/>
        <v>0</v>
      </c>
      <c r="AG84" s="170"/>
      <c r="AM84" s="172"/>
      <c r="AN84" s="183"/>
      <c r="AP84" s="167"/>
      <c r="AQ84" s="167"/>
      <c r="AR84" s="167"/>
      <c r="AS84" s="167"/>
      <c r="AT84" s="167"/>
      <c r="AU84" s="167"/>
    </row>
    <row r="85" spans="1:47" ht="15.75" thickBot="1" x14ac:dyDescent="0.3">
      <c r="A85" s="200" t="s">
        <v>235</v>
      </c>
      <c r="B85" s="201"/>
      <c r="C85" s="189">
        <f>+C35-C83</f>
        <v>40070393.929999113</v>
      </c>
      <c r="D85" s="190">
        <f>+D35-D83</f>
        <v>55151398.099999666</v>
      </c>
      <c r="E85" s="190">
        <f>+E35-E83</f>
        <v>-20203528.569999933</v>
      </c>
      <c r="F85" s="190">
        <f t="shared" ref="F85" si="58">+F35-F83</f>
        <v>116979580.29999948</v>
      </c>
      <c r="G85" s="190">
        <v>96023888.079999685</v>
      </c>
      <c r="H85" s="240">
        <f t="shared" ref="H85:M85" si="59">+H35-H83</f>
        <v>71520669.389999986</v>
      </c>
      <c r="I85" s="190">
        <f t="shared" si="59"/>
        <v>58712590.850000024</v>
      </c>
      <c r="J85" s="190">
        <f t="shared" si="59"/>
        <v>20531533.5</v>
      </c>
      <c r="K85" s="190">
        <f t="shared" si="59"/>
        <v>17633937.835000008</v>
      </c>
      <c r="L85" s="190">
        <f t="shared" si="59"/>
        <v>16179907.104999989</v>
      </c>
      <c r="M85" s="190">
        <f t="shared" si="59"/>
        <v>31697870.849999964</v>
      </c>
      <c r="N85" s="190"/>
      <c r="O85" s="190"/>
      <c r="P85" s="190"/>
      <c r="Q85" s="190"/>
      <c r="R85" s="190"/>
      <c r="S85" s="190"/>
      <c r="T85" s="202">
        <f>+T35-T83</f>
        <v>216276509.53000009</v>
      </c>
      <c r="U85" s="189">
        <f>+C85/12</f>
        <v>3339199.4941665926</v>
      </c>
      <c r="V85" s="190">
        <f>+D85/12</f>
        <v>4595949.8416666389</v>
      </c>
      <c r="W85" s="190">
        <f>+E85/12</f>
        <v>-1683627.3808333278</v>
      </c>
      <c r="X85" s="190">
        <f>F85/12</f>
        <v>9748298.3583332896</v>
      </c>
      <c r="Y85" s="190">
        <f>G85/12</f>
        <v>8001990.6733333068</v>
      </c>
      <c r="Z85" s="230">
        <f>T85/$Z$5</f>
        <v>36046084.921666682</v>
      </c>
      <c r="AA85" s="250">
        <f>$AA$6*C85</f>
        <v>47535529.73641482</v>
      </c>
      <c r="AB85" s="190">
        <f>$AB$6*D85</f>
        <v>62860590.246893011</v>
      </c>
      <c r="AC85" s="190">
        <f>$AC$6*E85</f>
        <v>-22547186.973110482</v>
      </c>
      <c r="AD85" s="190">
        <f>$AD$6*$F85</f>
        <v>126305291.93359613</v>
      </c>
      <c r="AE85" s="230">
        <f>$AE$6*G85</f>
        <v>97102214.328839794</v>
      </c>
      <c r="AF85" s="230">
        <f t="shared" si="47"/>
        <v>216276509.53000009</v>
      </c>
      <c r="AG85" s="170"/>
      <c r="AM85" s="172"/>
      <c r="AN85" s="167"/>
      <c r="AP85" s="167"/>
      <c r="AQ85" s="167"/>
      <c r="AR85" s="167"/>
      <c r="AS85" s="167"/>
      <c r="AT85" s="167"/>
      <c r="AU85" s="167"/>
    </row>
    <row r="86" spans="1:47" s="121" customFormat="1" ht="15.75" thickBot="1" x14ac:dyDescent="0.3">
      <c r="A86" s="198"/>
      <c r="B86" s="199"/>
      <c r="C86" s="90"/>
      <c r="D86" s="25"/>
      <c r="E86" s="25"/>
      <c r="F86" s="25"/>
      <c r="G86" s="25"/>
      <c r="H86" s="241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160"/>
      <c r="U86" s="269" t="s">
        <v>236</v>
      </c>
      <c r="V86" s="270"/>
      <c r="W86" s="270"/>
      <c r="X86" s="270"/>
      <c r="Y86" s="270"/>
      <c r="Z86" s="271"/>
      <c r="AA86" s="277" t="s">
        <v>237</v>
      </c>
      <c r="AB86" s="277"/>
      <c r="AC86" s="277"/>
      <c r="AD86" s="278"/>
      <c r="AE86" s="164"/>
      <c r="AF86" s="164"/>
      <c r="AG86" s="170"/>
      <c r="AH86" s="169"/>
      <c r="AI86" s="169"/>
      <c r="AJ86" s="169"/>
      <c r="AK86" s="169"/>
      <c r="AL86" s="169"/>
      <c r="AM86" s="172"/>
      <c r="AN86" s="167"/>
      <c r="AO86" s="183"/>
      <c r="AP86" s="183"/>
      <c r="AQ86" s="183"/>
      <c r="AR86" s="183"/>
      <c r="AS86" s="183"/>
      <c r="AT86" s="183"/>
      <c r="AU86" s="183"/>
    </row>
    <row r="87" spans="1:47" x14ac:dyDescent="0.25">
      <c r="AG87" s="170"/>
      <c r="AM87" s="172"/>
      <c r="AN87" s="167"/>
      <c r="AP87" s="167"/>
      <c r="AQ87" s="167"/>
      <c r="AR87" s="167"/>
      <c r="AS87" s="167"/>
      <c r="AT87" s="167"/>
      <c r="AU87" s="167"/>
    </row>
    <row r="88" spans="1:47" x14ac:dyDescent="0.25">
      <c r="AG88" s="223"/>
      <c r="AH88" s="224"/>
      <c r="AI88" s="224"/>
      <c r="AJ88" s="224"/>
      <c r="AK88" s="224"/>
      <c r="AL88" s="224"/>
      <c r="AM88" s="176"/>
      <c r="AP88" s="167"/>
      <c r="AQ88" s="167"/>
      <c r="AR88" s="167"/>
      <c r="AS88" s="167"/>
      <c r="AT88" s="167"/>
      <c r="AU88" s="167"/>
    </row>
    <row r="89" spans="1:47" x14ac:dyDescent="0.25">
      <c r="AG89" s="170"/>
      <c r="AM89" s="172"/>
      <c r="AP89" s="167"/>
      <c r="AQ89" s="167"/>
      <c r="AR89" s="167"/>
      <c r="AS89" s="167"/>
      <c r="AT89" s="167"/>
      <c r="AU89" s="167"/>
    </row>
    <row r="90" spans="1:47" x14ac:dyDescent="0.25">
      <c r="AG90" s="170"/>
      <c r="AM90" s="172"/>
      <c r="AP90" s="167"/>
      <c r="AQ90" s="167"/>
      <c r="AR90" s="167"/>
      <c r="AS90" s="167"/>
      <c r="AT90" s="167"/>
      <c r="AU90" s="167"/>
    </row>
    <row r="91" spans="1:47" x14ac:dyDescent="0.25">
      <c r="AG91" s="170"/>
      <c r="AM91" s="172"/>
      <c r="AP91" s="167"/>
      <c r="AQ91" s="167"/>
      <c r="AR91" s="167"/>
      <c r="AS91" s="167"/>
      <c r="AT91" s="167"/>
      <c r="AU91" s="167"/>
    </row>
    <row r="92" spans="1:47" x14ac:dyDescent="0.25">
      <c r="AG92" s="170"/>
      <c r="AM92" s="172"/>
      <c r="AP92" s="167"/>
      <c r="AQ92" s="167"/>
      <c r="AR92" s="167"/>
      <c r="AS92" s="167"/>
      <c r="AT92" s="167"/>
      <c r="AU92" s="167"/>
    </row>
    <row r="93" spans="1:47" x14ac:dyDescent="0.25">
      <c r="AG93" s="170"/>
      <c r="AM93" s="172"/>
      <c r="AP93" s="167"/>
      <c r="AQ93" s="167"/>
      <c r="AR93" s="167"/>
      <c r="AS93" s="167"/>
      <c r="AT93" s="167"/>
      <c r="AU93" s="167"/>
    </row>
    <row r="94" spans="1:47" x14ac:dyDescent="0.25">
      <c r="AG94" s="170"/>
      <c r="AM94" s="172"/>
      <c r="AP94" s="167"/>
      <c r="AQ94" s="167"/>
      <c r="AR94" s="167"/>
      <c r="AS94" s="167"/>
      <c r="AT94" s="167"/>
      <c r="AU94" s="167"/>
    </row>
    <row r="95" spans="1:47" x14ac:dyDescent="0.25">
      <c r="AG95" s="170"/>
      <c r="AM95" s="172"/>
      <c r="AP95" s="167"/>
      <c r="AQ95" s="167"/>
      <c r="AR95" s="167"/>
      <c r="AS95" s="167"/>
      <c r="AT95" s="167"/>
      <c r="AU95" s="167"/>
    </row>
    <row r="96" spans="1:47" x14ac:dyDescent="0.25">
      <c r="AH96" s="170"/>
      <c r="AM96" s="172"/>
      <c r="AP96" s="167"/>
      <c r="AQ96" s="167"/>
      <c r="AR96" s="167"/>
      <c r="AS96" s="167"/>
      <c r="AT96" s="167"/>
      <c r="AU96" s="167"/>
    </row>
    <row r="97" spans="34:47" x14ac:dyDescent="0.25">
      <c r="AH97" s="170"/>
      <c r="AM97" s="172"/>
      <c r="AP97" s="167"/>
      <c r="AQ97" s="167"/>
      <c r="AR97" s="167"/>
      <c r="AS97" s="167"/>
      <c r="AT97" s="167"/>
      <c r="AU97" s="167"/>
    </row>
    <row r="98" spans="34:47" x14ac:dyDescent="0.25">
      <c r="AH98" s="170"/>
      <c r="AM98" s="172"/>
      <c r="AP98" s="167"/>
      <c r="AQ98" s="167"/>
      <c r="AR98" s="167"/>
      <c r="AS98" s="167"/>
      <c r="AT98" s="167"/>
      <c r="AU98" s="167"/>
    </row>
    <row r="99" spans="34:47" x14ac:dyDescent="0.25">
      <c r="AH99" s="170"/>
      <c r="AM99" s="172"/>
      <c r="AP99" s="167"/>
      <c r="AQ99" s="167"/>
      <c r="AR99" s="167"/>
      <c r="AS99" s="167"/>
      <c r="AT99" s="167"/>
      <c r="AU99" s="167"/>
    </row>
    <row r="100" spans="34:47" x14ac:dyDescent="0.25">
      <c r="AH100" s="170"/>
      <c r="AM100" s="172"/>
      <c r="AP100" s="167"/>
      <c r="AQ100" s="167"/>
      <c r="AR100" s="167"/>
      <c r="AS100" s="167"/>
      <c r="AT100" s="167"/>
      <c r="AU100" s="167"/>
    </row>
    <row r="101" spans="34:47" x14ac:dyDescent="0.25">
      <c r="AH101" s="170"/>
      <c r="AM101" s="172"/>
      <c r="AP101" s="167"/>
      <c r="AQ101" s="167"/>
      <c r="AR101" s="167"/>
      <c r="AS101" s="167"/>
      <c r="AT101" s="167"/>
      <c r="AU101" s="167"/>
    </row>
    <row r="102" spans="34:47" x14ac:dyDescent="0.25">
      <c r="AH102" s="170"/>
      <c r="AM102" s="172"/>
      <c r="AP102" s="167"/>
      <c r="AQ102" s="167"/>
      <c r="AR102" s="167"/>
      <c r="AS102" s="167"/>
      <c r="AT102" s="167"/>
      <c r="AU102" s="167"/>
    </row>
    <row r="103" spans="34:47" x14ac:dyDescent="0.25">
      <c r="AH103" s="170"/>
      <c r="AM103" s="172"/>
      <c r="AP103" s="167"/>
      <c r="AQ103" s="167"/>
      <c r="AR103" s="167"/>
      <c r="AS103" s="167"/>
      <c r="AT103" s="167"/>
      <c r="AU103" s="167"/>
    </row>
    <row r="104" spans="34:47" x14ac:dyDescent="0.25">
      <c r="AH104" s="170"/>
      <c r="AM104" s="172"/>
      <c r="AP104" s="167"/>
      <c r="AQ104" s="167"/>
      <c r="AR104" s="167"/>
      <c r="AS104" s="167"/>
      <c r="AT104" s="167"/>
      <c r="AU104" s="167"/>
    </row>
    <row r="105" spans="34:47" x14ac:dyDescent="0.25">
      <c r="AH105" s="170"/>
      <c r="AM105" s="172"/>
      <c r="AP105" s="167"/>
      <c r="AQ105" s="167"/>
      <c r="AR105" s="167"/>
      <c r="AS105" s="167"/>
      <c r="AT105" s="167"/>
      <c r="AU105" s="167"/>
    </row>
    <row r="106" spans="34:47" x14ac:dyDescent="0.25">
      <c r="AH106" s="170"/>
      <c r="AM106" s="172"/>
      <c r="AP106" s="167"/>
      <c r="AQ106" s="167"/>
      <c r="AR106" s="167"/>
      <c r="AS106" s="167"/>
      <c r="AT106" s="167"/>
      <c r="AU106" s="167"/>
    </row>
    <row r="107" spans="34:47" x14ac:dyDescent="0.25">
      <c r="AH107" s="170"/>
      <c r="AM107" s="172"/>
      <c r="AP107" s="167"/>
      <c r="AQ107" s="167"/>
      <c r="AR107" s="167"/>
      <c r="AS107" s="167"/>
      <c r="AT107" s="167"/>
      <c r="AU107" s="167"/>
    </row>
    <row r="108" spans="34:47" x14ac:dyDescent="0.25">
      <c r="AH108" s="170"/>
      <c r="AM108" s="172"/>
      <c r="AP108" s="167"/>
      <c r="AQ108" s="167"/>
      <c r="AR108" s="167"/>
      <c r="AS108" s="167"/>
      <c r="AT108" s="167"/>
      <c r="AU108" s="167"/>
    </row>
    <row r="109" spans="34:47" x14ac:dyDescent="0.25">
      <c r="AH109" s="170"/>
      <c r="AM109" s="220"/>
      <c r="AP109" s="167"/>
      <c r="AQ109" s="167"/>
      <c r="AR109" s="167"/>
      <c r="AS109" s="167"/>
      <c r="AT109" s="167"/>
      <c r="AU109" s="167"/>
    </row>
    <row r="110" spans="34:47" x14ac:dyDescent="0.25">
      <c r="AH110" s="170"/>
      <c r="AM110" s="220"/>
      <c r="AP110" s="167"/>
      <c r="AQ110" s="167"/>
      <c r="AR110" s="167"/>
      <c r="AS110" s="167"/>
      <c r="AT110" s="167"/>
      <c r="AU110" s="167"/>
    </row>
    <row r="111" spans="34:47" x14ac:dyDescent="0.25">
      <c r="AH111" s="170"/>
      <c r="AM111" s="220"/>
      <c r="AP111" s="167"/>
      <c r="AQ111" s="167"/>
      <c r="AR111" s="167"/>
      <c r="AS111" s="167"/>
      <c r="AT111" s="167"/>
      <c r="AU111" s="167"/>
    </row>
    <row r="112" spans="34:47" x14ac:dyDescent="0.25">
      <c r="AH112" s="170"/>
      <c r="AM112" s="220"/>
      <c r="AP112" s="167"/>
      <c r="AQ112" s="167"/>
      <c r="AR112" s="167"/>
      <c r="AS112" s="167"/>
      <c r="AT112" s="167"/>
      <c r="AU112" s="167"/>
    </row>
    <row r="113" spans="34:47" x14ac:dyDescent="0.25">
      <c r="AH113" s="170"/>
      <c r="AM113" s="220"/>
      <c r="AP113" s="167"/>
      <c r="AQ113" s="167"/>
      <c r="AR113" s="167"/>
      <c r="AS113" s="167"/>
      <c r="AT113" s="167"/>
      <c r="AU113" s="167"/>
    </row>
    <row r="114" spans="34:47" x14ac:dyDescent="0.25">
      <c r="AH114" s="170"/>
      <c r="AM114" s="220"/>
      <c r="AP114" s="167"/>
      <c r="AQ114" s="167"/>
      <c r="AR114" s="167"/>
      <c r="AS114" s="167"/>
      <c r="AT114" s="167"/>
      <c r="AU114" s="167"/>
    </row>
    <row r="115" spans="34:47" x14ac:dyDescent="0.25">
      <c r="AH115" s="170"/>
      <c r="AM115" s="220"/>
      <c r="AP115" s="167"/>
      <c r="AQ115" s="167"/>
      <c r="AR115" s="167"/>
      <c r="AS115" s="167"/>
      <c r="AT115" s="167"/>
      <c r="AU115" s="167"/>
    </row>
    <row r="116" spans="34:47" x14ac:dyDescent="0.25">
      <c r="AH116" s="170"/>
      <c r="AM116" s="220"/>
      <c r="AP116" s="167"/>
      <c r="AQ116" s="167"/>
      <c r="AR116" s="167"/>
      <c r="AS116" s="167"/>
      <c r="AT116" s="167"/>
      <c r="AU116" s="167"/>
    </row>
    <row r="117" spans="34:47" x14ac:dyDescent="0.25">
      <c r="AH117" s="170"/>
      <c r="AM117" s="220"/>
      <c r="AP117" s="167"/>
      <c r="AQ117" s="167"/>
      <c r="AR117" s="167"/>
      <c r="AS117" s="167"/>
      <c r="AT117" s="167"/>
      <c r="AU117" s="167"/>
    </row>
    <row r="118" spans="34:47" x14ac:dyDescent="0.25">
      <c r="AH118" s="170"/>
      <c r="AM118" s="220"/>
      <c r="AP118" s="167"/>
      <c r="AQ118" s="167"/>
      <c r="AR118" s="167"/>
      <c r="AS118" s="167"/>
      <c r="AT118" s="167"/>
      <c r="AU118" s="167"/>
    </row>
    <row r="119" spans="34:47" x14ac:dyDescent="0.25">
      <c r="AH119" s="170"/>
      <c r="AM119" s="220"/>
      <c r="AP119" s="167"/>
      <c r="AQ119" s="167"/>
      <c r="AR119" s="167"/>
      <c r="AS119" s="167"/>
      <c r="AT119" s="167"/>
      <c r="AU119" s="167"/>
    </row>
    <row r="120" spans="34:47" x14ac:dyDescent="0.25">
      <c r="AH120" s="170"/>
      <c r="AM120" s="220"/>
      <c r="AP120" s="167"/>
      <c r="AQ120" s="167"/>
      <c r="AR120" s="167"/>
      <c r="AS120" s="167"/>
      <c r="AT120" s="167"/>
      <c r="AU120" s="167"/>
    </row>
    <row r="121" spans="34:47" x14ac:dyDescent="0.25">
      <c r="AH121" s="170"/>
      <c r="AP121" s="167"/>
      <c r="AQ121" s="167"/>
      <c r="AR121" s="167"/>
      <c r="AS121" s="167"/>
      <c r="AT121" s="167"/>
      <c r="AU121" s="167"/>
    </row>
    <row r="122" spans="34:47" x14ac:dyDescent="0.25">
      <c r="AH122" s="170"/>
      <c r="AN122" s="167"/>
      <c r="AP122" s="167"/>
      <c r="AQ122" s="167"/>
      <c r="AR122" s="167"/>
      <c r="AS122" s="167"/>
      <c r="AT122" s="167"/>
      <c r="AU122" s="167"/>
    </row>
    <row r="123" spans="34:47" x14ac:dyDescent="0.25">
      <c r="AH123" s="170"/>
      <c r="AN123" s="167"/>
      <c r="AP123" s="167"/>
      <c r="AQ123" s="167"/>
      <c r="AR123" s="167"/>
      <c r="AS123" s="167"/>
      <c r="AT123" s="167"/>
      <c r="AU123" s="167"/>
    </row>
    <row r="124" spans="34:47" x14ac:dyDescent="0.25">
      <c r="AH124" s="170"/>
      <c r="AN124" s="167"/>
      <c r="AP124" s="167"/>
      <c r="AQ124" s="167"/>
      <c r="AR124" s="167"/>
      <c r="AS124" s="167"/>
      <c r="AT124" s="167"/>
      <c r="AU124" s="167"/>
    </row>
    <row r="125" spans="34:47" x14ac:dyDescent="0.25">
      <c r="AH125" s="170"/>
      <c r="AN125" s="167"/>
      <c r="AP125" s="167"/>
      <c r="AQ125" s="167"/>
      <c r="AR125" s="167"/>
      <c r="AS125" s="167"/>
      <c r="AT125" s="167"/>
      <c r="AU125" s="167"/>
    </row>
    <row r="126" spans="34:47" x14ac:dyDescent="0.25">
      <c r="AH126" s="170"/>
      <c r="AN126" s="167"/>
      <c r="AP126" s="167"/>
      <c r="AQ126" s="167"/>
      <c r="AR126" s="167"/>
      <c r="AS126" s="167"/>
      <c r="AT126" s="167"/>
      <c r="AU126" s="167"/>
    </row>
    <row r="127" spans="34:47" x14ac:dyDescent="0.25">
      <c r="AH127" s="170"/>
      <c r="AN127" s="167"/>
      <c r="AP127" s="167"/>
      <c r="AQ127" s="167"/>
      <c r="AR127" s="167"/>
      <c r="AS127" s="167"/>
      <c r="AT127" s="167"/>
      <c r="AU127" s="167"/>
    </row>
    <row r="128" spans="34:47" x14ac:dyDescent="0.25">
      <c r="AH128" s="170"/>
      <c r="AN128" s="167"/>
      <c r="AP128" s="167"/>
      <c r="AQ128" s="167"/>
      <c r="AR128" s="167"/>
      <c r="AS128" s="167"/>
      <c r="AT128" s="167"/>
      <c r="AU128" s="167"/>
    </row>
    <row r="129" spans="33:47" x14ac:dyDescent="0.25">
      <c r="AH129" s="170"/>
      <c r="AN129" s="167"/>
      <c r="AP129" s="167"/>
      <c r="AQ129" s="167"/>
      <c r="AR129" s="167"/>
      <c r="AS129" s="167"/>
      <c r="AT129" s="167"/>
      <c r="AU129" s="167"/>
    </row>
    <row r="130" spans="33:47" x14ac:dyDescent="0.25">
      <c r="AN130" s="167"/>
      <c r="AP130" s="167"/>
      <c r="AQ130" s="167"/>
      <c r="AR130" s="167"/>
      <c r="AS130" s="167"/>
      <c r="AT130" s="167"/>
      <c r="AU130" s="167"/>
    </row>
    <row r="131" spans="33:47" x14ac:dyDescent="0.25">
      <c r="AN131" s="167"/>
      <c r="AP131" s="167"/>
      <c r="AQ131" s="167"/>
      <c r="AR131" s="167"/>
      <c r="AS131" s="167"/>
      <c r="AT131" s="167"/>
      <c r="AU131" s="167"/>
    </row>
    <row r="132" spans="33:47" x14ac:dyDescent="0.25">
      <c r="AN132" s="167"/>
      <c r="AP132" s="167"/>
      <c r="AQ132" s="167"/>
      <c r="AR132" s="167"/>
      <c r="AS132" s="167"/>
      <c r="AT132" s="167"/>
      <c r="AU132" s="167"/>
    </row>
    <row r="133" spans="33:47" x14ac:dyDescent="0.25">
      <c r="AN133" s="167"/>
      <c r="AP133" s="167"/>
      <c r="AQ133" s="167"/>
      <c r="AR133" s="167"/>
      <c r="AS133" s="167"/>
      <c r="AT133" s="167"/>
      <c r="AU133" s="167"/>
    </row>
    <row r="134" spans="33:47" x14ac:dyDescent="0.25">
      <c r="AG134" s="170"/>
      <c r="AN134" s="167"/>
      <c r="AP134" s="167"/>
      <c r="AQ134" s="167"/>
      <c r="AR134" s="167"/>
      <c r="AS134" s="167"/>
      <c r="AT134" s="167"/>
      <c r="AU134" s="167"/>
    </row>
    <row r="135" spans="33:47" x14ac:dyDescent="0.25">
      <c r="AG135" s="170"/>
      <c r="AN135" s="167"/>
      <c r="AP135" s="167"/>
      <c r="AQ135" s="167"/>
      <c r="AR135" s="167"/>
      <c r="AS135" s="167"/>
      <c r="AT135" s="167"/>
      <c r="AU135" s="167"/>
    </row>
    <row r="136" spans="33:47" x14ac:dyDescent="0.25">
      <c r="AG136" s="170"/>
      <c r="AP136" s="167"/>
      <c r="AQ136" s="167"/>
      <c r="AR136" s="167"/>
      <c r="AS136" s="167"/>
      <c r="AT136" s="167"/>
      <c r="AU136" s="167"/>
    </row>
    <row r="137" spans="33:47" x14ac:dyDescent="0.25">
      <c r="AG137" s="170"/>
      <c r="AP137" s="167"/>
      <c r="AQ137" s="167"/>
      <c r="AR137" s="167"/>
      <c r="AS137" s="167"/>
      <c r="AT137" s="167"/>
      <c r="AU137" s="167"/>
    </row>
    <row r="138" spans="33:47" x14ac:dyDescent="0.25">
      <c r="AG138" s="170"/>
    </row>
    <row r="139" spans="33:47" x14ac:dyDescent="0.25">
      <c r="AG139" s="170"/>
    </row>
    <row r="140" spans="33:47" x14ac:dyDescent="0.25">
      <c r="AG140" s="170"/>
    </row>
    <row r="141" spans="33:47" x14ac:dyDescent="0.25">
      <c r="AG141" s="170"/>
    </row>
    <row r="142" spans="33:47" x14ac:dyDescent="0.25">
      <c r="AG142" s="170"/>
    </row>
    <row r="143" spans="33:47" x14ac:dyDescent="0.25">
      <c r="AG143" s="170"/>
    </row>
  </sheetData>
  <mergeCells count="9">
    <mergeCell ref="C3:G3"/>
    <mergeCell ref="U3:Z3"/>
    <mergeCell ref="U86:Z86"/>
    <mergeCell ref="AA3:AF3"/>
    <mergeCell ref="AK3:AL3"/>
    <mergeCell ref="AI3:AJ3"/>
    <mergeCell ref="AG3:AH3"/>
    <mergeCell ref="AA86:AD86"/>
    <mergeCell ref="H3:S3"/>
  </mergeCells>
  <pageMargins left="0.7" right="0.7" top="0.75" bottom="0.75" header="0.3" footer="0.3"/>
  <pageSetup orientation="portrait" r:id="rId1"/>
  <ignoredErrors>
    <ignoredError sqref="F8 T8:T23 T24:T35 T41:T46 T47:T82 F20 T84 T39:T40" formulaRange="1"/>
    <ignoredError sqref="H79 T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2018-08-27T18:54:07Z</dcterms:modified>
</cp:coreProperties>
</file>