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0730" windowHeight="11760" firstSheet="1" activeTab="1"/>
  </bookViews>
  <sheets>
    <sheet name="Balanzas a Diciembre 2015" sheetId="2" state="hidden" r:id="rId1"/>
    <sheet name="Resultados" sheetId="1" r:id="rId2"/>
  </sheets>
  <definedNames>
    <definedName name="_xlnm.Print_Area" localSheetId="1">Resultados!$A$122:$C$130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" i="1" l="1"/>
  <c r="AJ6" i="1"/>
  <c r="AK17" i="1" s="1"/>
  <c r="AI6" i="1"/>
  <c r="AH6" i="1"/>
  <c r="AG6" i="1"/>
  <c r="AF6" i="1"/>
  <c r="AE6" i="1"/>
  <c r="AD6" i="1"/>
  <c r="AK92" i="1"/>
  <c r="AC92" i="1"/>
  <c r="AC90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5" i="1"/>
  <c r="AC33" i="1"/>
  <c r="AC32" i="1"/>
  <c r="AC31" i="1"/>
  <c r="AC30" i="1"/>
  <c r="AC29" i="1"/>
  <c r="AC28" i="1"/>
  <c r="AC27" i="1"/>
  <c r="AC26" i="1"/>
  <c r="AC25" i="1"/>
  <c r="AC23" i="1"/>
  <c r="AC22" i="1"/>
  <c r="AC21" i="1"/>
  <c r="AC20" i="1"/>
  <c r="AC18" i="1"/>
  <c r="AC17" i="1"/>
  <c r="AC16" i="1"/>
  <c r="AC15" i="1"/>
  <c r="AC14" i="1"/>
  <c r="AC13" i="1"/>
  <c r="AC12" i="1"/>
  <c r="AC11" i="1"/>
  <c r="AC10" i="1"/>
  <c r="AC8" i="1"/>
  <c r="AK34" i="1" l="1"/>
  <c r="AJ92" i="1"/>
  <c r="AK21" i="1"/>
  <c r="AK45" i="1"/>
  <c r="AK12" i="1"/>
  <c r="AK26" i="1"/>
  <c r="AK41" i="1"/>
  <c r="AK15" i="1"/>
  <c r="AK30" i="1"/>
  <c r="AK50" i="1"/>
  <c r="AK8" i="1"/>
  <c r="AK11" i="1"/>
  <c r="AK16" i="1"/>
  <c r="AK18" i="1"/>
  <c r="AK23" i="1"/>
  <c r="AK28" i="1"/>
  <c r="AK31" i="1"/>
  <c r="AK35" i="1"/>
  <c r="AK44" i="1"/>
  <c r="AK46" i="1"/>
  <c r="AK49" i="1"/>
  <c r="AK52" i="1"/>
  <c r="AK63" i="1"/>
  <c r="AK59" i="1"/>
  <c r="AK66" i="1"/>
  <c r="AK70" i="1"/>
  <c r="AK74" i="1"/>
  <c r="AK80" i="1"/>
  <c r="AK76" i="1"/>
  <c r="AK86" i="1"/>
  <c r="AK90" i="1"/>
  <c r="AK53" i="1"/>
  <c r="AK64" i="1"/>
  <c r="AK60" i="1"/>
  <c r="AK71" i="1"/>
  <c r="AK81" i="1"/>
  <c r="AK89" i="1"/>
  <c r="AK9" i="1"/>
  <c r="AK10" i="1"/>
  <c r="AK14" i="1"/>
  <c r="AK19" i="1"/>
  <c r="AK22" i="1"/>
  <c r="AK27" i="1"/>
  <c r="AK32" i="1"/>
  <c r="AK39" i="1"/>
  <c r="AK43" i="1"/>
  <c r="AK47" i="1"/>
  <c r="AK48" i="1"/>
  <c r="AK55" i="1"/>
  <c r="AK62" i="1"/>
  <c r="AK58" i="1"/>
  <c r="AK73" i="1"/>
  <c r="AK69" i="1"/>
  <c r="AK75" i="1"/>
  <c r="AK79" i="1"/>
  <c r="AK83" i="1"/>
  <c r="AK87" i="1"/>
  <c r="AK91" i="1"/>
  <c r="AK65" i="1"/>
  <c r="AK67" i="1"/>
  <c r="AK77" i="1"/>
  <c r="AK85" i="1"/>
  <c r="AK13" i="1"/>
  <c r="AJ14" i="1"/>
  <c r="AJ17" i="1"/>
  <c r="AK20" i="1"/>
  <c r="AK25" i="1"/>
  <c r="AK29" i="1"/>
  <c r="AK33" i="1"/>
  <c r="AK40" i="1"/>
  <c r="AK42" i="1"/>
  <c r="AK51" i="1"/>
  <c r="AK54" i="1"/>
  <c r="AK56" i="1"/>
  <c r="AK61" i="1"/>
  <c r="AK57" i="1"/>
  <c r="AK72" i="1"/>
  <c r="AK68" i="1"/>
  <c r="AK82" i="1"/>
  <c r="AK78" i="1"/>
  <c r="AK84" i="1"/>
  <c r="AK88" i="1"/>
  <c r="AJ13" i="1"/>
  <c r="AJ23" i="1"/>
  <c r="AJ31" i="1"/>
  <c r="AJ43" i="1"/>
  <c r="AJ51" i="1"/>
  <c r="AJ62" i="1"/>
  <c r="AJ73" i="1"/>
  <c r="AJ75" i="1"/>
  <c r="AJ8" i="1"/>
  <c r="AJ16" i="1"/>
  <c r="AJ26" i="1"/>
  <c r="AJ34" i="1"/>
  <c r="AJ46" i="1"/>
  <c r="AJ48" i="1"/>
  <c r="AJ59" i="1"/>
  <c r="AJ70" i="1"/>
  <c r="AJ84" i="1"/>
  <c r="AJ9" i="1"/>
  <c r="AJ27" i="1"/>
  <c r="AJ39" i="1"/>
  <c r="AJ47" i="1"/>
  <c r="AJ55" i="1"/>
  <c r="AJ58" i="1"/>
  <c r="AJ69" i="1"/>
  <c r="AJ85" i="1"/>
  <c r="AJ12" i="1"/>
  <c r="AJ22" i="1"/>
  <c r="AJ30" i="1"/>
  <c r="AJ42" i="1"/>
  <c r="AJ52" i="1"/>
  <c r="AJ63" i="1"/>
  <c r="AJ66" i="1"/>
  <c r="AJ74" i="1"/>
  <c r="AJ88" i="1"/>
  <c r="AJ89" i="1"/>
  <c r="AJ10" i="1"/>
  <c r="AJ18" i="1"/>
  <c r="AJ20" i="1"/>
  <c r="AJ28" i="1"/>
  <c r="AJ32" i="1"/>
  <c r="AJ40" i="1"/>
  <c r="AJ44" i="1"/>
  <c r="AJ54" i="1"/>
  <c r="AJ50" i="1"/>
  <c r="AJ56" i="1"/>
  <c r="AJ61" i="1"/>
  <c r="AJ57" i="1"/>
  <c r="AJ72" i="1"/>
  <c r="AJ68" i="1"/>
  <c r="AJ82" i="1"/>
  <c r="AJ86" i="1"/>
  <c r="AJ90" i="1"/>
  <c r="AJ11" i="1"/>
  <c r="AJ15" i="1"/>
  <c r="AJ21" i="1"/>
  <c r="AJ25" i="1"/>
  <c r="AJ29" i="1"/>
  <c r="AJ33" i="1"/>
  <c r="AJ41" i="1"/>
  <c r="AJ45" i="1"/>
  <c r="AJ53" i="1"/>
  <c r="AJ49" i="1"/>
  <c r="AJ64" i="1"/>
  <c r="AJ60" i="1"/>
  <c r="AJ65" i="1"/>
  <c r="AJ71" i="1"/>
  <c r="AJ67" i="1"/>
  <c r="AJ83" i="1"/>
  <c r="AJ87" i="1"/>
  <c r="V83" i="1"/>
  <c r="V79" i="1"/>
  <c r="V75" i="1"/>
  <c r="V73" i="1"/>
  <c r="V72" i="1"/>
  <c r="V71" i="1"/>
  <c r="V70" i="1"/>
  <c r="V69" i="1"/>
  <c r="V68" i="1"/>
  <c r="V67" i="1"/>
  <c r="V64" i="1"/>
  <c r="V63" i="1"/>
  <c r="V62" i="1"/>
  <c r="V61" i="1"/>
  <c r="V60" i="1"/>
  <c r="V59" i="1"/>
  <c r="V58" i="1"/>
  <c r="V57" i="1"/>
  <c r="V56" i="1"/>
  <c r="V54" i="1"/>
  <c r="V52" i="1"/>
  <c r="V51" i="1"/>
  <c r="V50" i="1"/>
  <c r="V49" i="1"/>
  <c r="V48" i="1"/>
  <c r="V47" i="1"/>
  <c r="V45" i="1"/>
  <c r="V44" i="1"/>
  <c r="V43" i="1"/>
  <c r="V42" i="1"/>
  <c r="V41" i="1"/>
  <c r="V40" i="1"/>
  <c r="V33" i="1"/>
  <c r="V28" i="1"/>
  <c r="V27" i="1"/>
  <c r="V26" i="1"/>
  <c r="V23" i="1"/>
  <c r="V22" i="1"/>
  <c r="V21" i="1"/>
  <c r="V18" i="1"/>
  <c r="V16" i="1"/>
  <c r="V15" i="1"/>
  <c r="V13" i="1"/>
  <c r="V12" i="1"/>
  <c r="V11" i="1"/>
  <c r="V10" i="1"/>
  <c r="V85" i="1"/>
  <c r="V66" i="1"/>
  <c r="V24" i="1"/>
  <c r="V30" i="1" l="1"/>
  <c r="W30" i="1" l="1"/>
  <c r="N87" i="1" l="1"/>
  <c r="N65" i="1"/>
  <c r="J84" i="1" l="1"/>
  <c r="K84" i="1"/>
  <c r="K78" i="1" l="1"/>
  <c r="J78" i="1"/>
  <c r="T78" i="1" l="1"/>
  <c r="U78" i="1"/>
  <c r="T76" i="1"/>
  <c r="U76" i="1"/>
  <c r="U29" i="1" l="1"/>
  <c r="T29" i="1" l="1"/>
  <c r="S78" i="1" l="1"/>
  <c r="S76" i="1"/>
  <c r="S74" i="1"/>
  <c r="S65" i="1"/>
  <c r="S29" i="1"/>
  <c r="R76" i="1" l="1"/>
  <c r="V53" i="1"/>
  <c r="V32" i="1"/>
  <c r="R87" i="1"/>
  <c r="R84" i="1"/>
  <c r="R78" i="1"/>
  <c r="R74" i="1"/>
  <c r="R65" i="1"/>
  <c r="R55" i="1"/>
  <c r="R46" i="1"/>
  <c r="R39" i="1"/>
  <c r="R95" i="1" l="1"/>
  <c r="R90" i="1"/>
  <c r="V91" i="1"/>
  <c r="V89" i="1"/>
  <c r="V88" i="1"/>
  <c r="V86" i="1"/>
  <c r="V81" i="1"/>
  <c r="V80" i="1"/>
  <c r="V77" i="1"/>
  <c r="P78" i="1"/>
  <c r="Q78" i="1"/>
  <c r="P76" i="1"/>
  <c r="Q76" i="1"/>
  <c r="S46" i="1"/>
  <c r="T46" i="1"/>
  <c r="U46" i="1"/>
  <c r="S36" i="1"/>
  <c r="T36" i="1" s="1"/>
  <c r="U36" i="1" s="1"/>
  <c r="S37" i="1"/>
  <c r="T37" i="1" s="1"/>
  <c r="U37" i="1" s="1"/>
  <c r="Q29" i="1"/>
  <c r="P29" i="1"/>
  <c r="O29" i="1"/>
  <c r="N29" i="1"/>
  <c r="M29" i="1"/>
  <c r="L29" i="1"/>
  <c r="K29" i="1"/>
  <c r="J29" i="1"/>
  <c r="H29" i="1"/>
  <c r="G29" i="1"/>
  <c r="F29" i="1"/>
  <c r="E29" i="1"/>
  <c r="D29" i="1"/>
  <c r="R29" i="1"/>
  <c r="Q87" i="1"/>
  <c r="Q84" i="1"/>
  <c r="Q82" i="1"/>
  <c r="Q74" i="1"/>
  <c r="Q65" i="1"/>
  <c r="Q55" i="1"/>
  <c r="Q46" i="1"/>
  <c r="Q39" i="1"/>
  <c r="Q31" i="1"/>
  <c r="Q25" i="1"/>
  <c r="Q20" i="1"/>
  <c r="Q17" i="1"/>
  <c r="Q14" i="1"/>
  <c r="Q8" i="1"/>
  <c r="R14" i="1"/>
  <c r="R17" i="1"/>
  <c r="R20" i="1"/>
  <c r="R25" i="1"/>
  <c r="R31" i="1"/>
  <c r="Q94" i="1" l="1"/>
  <c r="Q90" i="1"/>
  <c r="Q95" i="1"/>
  <c r="Q35" i="1"/>
  <c r="AB92" i="1"/>
  <c r="AB90" i="1"/>
  <c r="AB88" i="1"/>
  <c r="AB87" i="1"/>
  <c r="AB84" i="1"/>
  <c r="AB86" i="1"/>
  <c r="AB85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5" i="1"/>
  <c r="AB30" i="1"/>
  <c r="AB29" i="1"/>
  <c r="AB28" i="1"/>
  <c r="AB27" i="1"/>
  <c r="AB26" i="1"/>
  <c r="AB25" i="1"/>
  <c r="AB23" i="1"/>
  <c r="AB22" i="1"/>
  <c r="AB21" i="1"/>
  <c r="AB20" i="1"/>
  <c r="AB18" i="1"/>
  <c r="AB17" i="1"/>
  <c r="AB16" i="1"/>
  <c r="AB15" i="1"/>
  <c r="AB14" i="1"/>
  <c r="AB13" i="1"/>
  <c r="AB12" i="1"/>
  <c r="AB11" i="1"/>
  <c r="AB10" i="1"/>
  <c r="AB9" i="1"/>
  <c r="AB8" i="1"/>
  <c r="AB7" i="1"/>
  <c r="Q96" i="1" l="1"/>
  <c r="Q98" i="1"/>
  <c r="Q92" i="1"/>
  <c r="Q97" i="1" l="1"/>
  <c r="O78" i="1" l="1"/>
  <c r="O76" i="1"/>
  <c r="N78" i="1"/>
  <c r="N76" i="1"/>
  <c r="M78" i="1"/>
  <c r="L78" i="1"/>
  <c r="M76" i="1"/>
  <c r="L76" i="1"/>
  <c r="M14" i="1"/>
  <c r="M8" i="1"/>
  <c r="V78" i="1" l="1"/>
  <c r="V76" i="1"/>
  <c r="K25" i="1"/>
  <c r="L25" i="1"/>
  <c r="M25" i="1"/>
  <c r="N25" i="1"/>
  <c r="O25" i="1"/>
  <c r="P25" i="1"/>
  <c r="S25" i="1"/>
  <c r="T25" i="1"/>
  <c r="U25" i="1"/>
  <c r="K82" i="1"/>
  <c r="L82" i="1"/>
  <c r="M82" i="1"/>
  <c r="N82" i="1"/>
  <c r="O82" i="1"/>
  <c r="P82" i="1"/>
  <c r="S82" i="1"/>
  <c r="T82" i="1"/>
  <c r="U82" i="1"/>
  <c r="L84" i="1"/>
  <c r="M84" i="1"/>
  <c r="N84" i="1"/>
  <c r="O84" i="1"/>
  <c r="P84" i="1"/>
  <c r="S84" i="1"/>
  <c r="T84" i="1"/>
  <c r="U84" i="1"/>
  <c r="K87" i="1"/>
  <c r="L87" i="1"/>
  <c r="M87" i="1"/>
  <c r="O87" i="1"/>
  <c r="P87" i="1"/>
  <c r="S87" i="1"/>
  <c r="T87" i="1"/>
  <c r="U87" i="1"/>
  <c r="K74" i="1"/>
  <c r="L74" i="1"/>
  <c r="M74" i="1"/>
  <c r="N74" i="1"/>
  <c r="O74" i="1"/>
  <c r="P74" i="1"/>
  <c r="T74" i="1"/>
  <c r="U74" i="1"/>
  <c r="L65" i="1"/>
  <c r="M65" i="1"/>
  <c r="O65" i="1"/>
  <c r="P65" i="1"/>
  <c r="T65" i="1"/>
  <c r="U65" i="1"/>
  <c r="L55" i="1"/>
  <c r="M55" i="1"/>
  <c r="N55" i="1"/>
  <c r="O55" i="1"/>
  <c r="P55" i="1"/>
  <c r="S55" i="1"/>
  <c r="T55" i="1"/>
  <c r="U55" i="1"/>
  <c r="K46" i="1"/>
  <c r="L46" i="1"/>
  <c r="M46" i="1"/>
  <c r="N46" i="1"/>
  <c r="O46" i="1"/>
  <c r="P46" i="1"/>
  <c r="L39" i="1"/>
  <c r="M39" i="1"/>
  <c r="N39" i="1"/>
  <c r="O39" i="1"/>
  <c r="P39" i="1"/>
  <c r="S39" i="1"/>
  <c r="T39" i="1"/>
  <c r="U39" i="1"/>
  <c r="U95" i="1" s="1"/>
  <c r="L31" i="1"/>
  <c r="M31" i="1"/>
  <c r="N31" i="1"/>
  <c r="O31" i="1"/>
  <c r="P31" i="1"/>
  <c r="S31" i="1"/>
  <c r="T31" i="1"/>
  <c r="U31" i="1"/>
  <c r="L20" i="1"/>
  <c r="M20" i="1"/>
  <c r="N20" i="1"/>
  <c r="O20" i="1"/>
  <c r="P20" i="1"/>
  <c r="S20" i="1"/>
  <c r="T20" i="1"/>
  <c r="U20" i="1"/>
  <c r="L17" i="1"/>
  <c r="M17" i="1"/>
  <c r="N17" i="1"/>
  <c r="O17" i="1"/>
  <c r="P17" i="1"/>
  <c r="S17" i="1"/>
  <c r="T17" i="1"/>
  <c r="U17" i="1"/>
  <c r="L14" i="1"/>
  <c r="N14" i="1"/>
  <c r="O14" i="1"/>
  <c r="P14" i="1"/>
  <c r="S14" i="1"/>
  <c r="T14" i="1"/>
  <c r="U14" i="1"/>
  <c r="L8" i="1"/>
  <c r="N8" i="1"/>
  <c r="O8" i="1"/>
  <c r="P8" i="1"/>
  <c r="S8" i="1"/>
  <c r="T8" i="1"/>
  <c r="U8" i="1"/>
  <c r="L90" i="1" l="1"/>
  <c r="U90" i="1"/>
  <c r="T90" i="1"/>
  <c r="U35" i="1"/>
  <c r="S35" i="1"/>
  <c r="T35" i="1"/>
  <c r="S95" i="1"/>
  <c r="S94" i="1"/>
  <c r="M94" i="1"/>
  <c r="T95" i="1"/>
  <c r="S90" i="1"/>
  <c r="O94" i="1"/>
  <c r="U94" i="1"/>
  <c r="T94" i="1"/>
  <c r="N94" i="1"/>
  <c r="M95" i="1"/>
  <c r="K55" i="1"/>
  <c r="K65" i="1"/>
  <c r="O95" i="1"/>
  <c r="N95" i="1"/>
  <c r="L95" i="1"/>
  <c r="P94" i="1"/>
  <c r="O90" i="1"/>
  <c r="P95" i="1"/>
  <c r="P90" i="1"/>
  <c r="M90" i="1"/>
  <c r="N90" i="1"/>
  <c r="O35" i="1"/>
  <c r="L94" i="1"/>
  <c r="N35" i="1"/>
  <c r="P35" i="1"/>
  <c r="L35" i="1"/>
  <c r="M35" i="1"/>
  <c r="U96" i="1" l="1"/>
  <c r="L96" i="1"/>
  <c r="T96" i="1"/>
  <c r="S96" i="1"/>
  <c r="M96" i="1"/>
  <c r="O96" i="1"/>
  <c r="N96" i="1"/>
  <c r="S92" i="1"/>
  <c r="P96" i="1"/>
  <c r="U92" i="1"/>
  <c r="O92" i="1"/>
  <c r="N92" i="1"/>
  <c r="M92" i="1"/>
  <c r="P92" i="1"/>
  <c r="P97" i="1" s="1"/>
  <c r="L92" i="1"/>
  <c r="L97" i="1" s="1"/>
  <c r="T92" i="1"/>
  <c r="K39" i="1"/>
  <c r="K95" i="1" s="1"/>
  <c r="K31" i="1"/>
  <c r="K20" i="1"/>
  <c r="K17" i="1"/>
  <c r="K14" i="1"/>
  <c r="K8" i="1"/>
  <c r="K90" i="1" l="1"/>
  <c r="M97" i="1"/>
  <c r="O97" i="1"/>
  <c r="N97" i="1"/>
  <c r="U97" i="1"/>
  <c r="T97" i="1"/>
  <c r="S97" i="1"/>
  <c r="K94" i="1"/>
  <c r="K35" i="1"/>
  <c r="AJ36" i="1"/>
  <c r="AH9" i="1"/>
  <c r="AI92" i="1" l="1"/>
  <c r="AI8" i="1"/>
  <c r="AI10" i="1"/>
  <c r="AI18" i="1"/>
  <c r="AI26" i="1"/>
  <c r="AI34" i="1"/>
  <c r="AI42" i="1"/>
  <c r="AI50" i="1"/>
  <c r="AI58" i="1"/>
  <c r="AI66" i="1"/>
  <c r="AI74" i="1"/>
  <c r="AI88" i="1"/>
  <c r="AI13" i="1"/>
  <c r="AI21" i="1"/>
  <c r="AI29" i="1"/>
  <c r="AI37" i="1"/>
  <c r="AI45" i="1"/>
  <c r="AI53" i="1"/>
  <c r="AI61" i="1"/>
  <c r="AI69" i="1"/>
  <c r="AI83" i="1"/>
  <c r="AI91" i="1"/>
  <c r="AI14" i="1"/>
  <c r="AI22" i="1"/>
  <c r="AI30" i="1"/>
  <c r="AI38" i="1"/>
  <c r="AI46" i="1"/>
  <c r="AI54" i="1"/>
  <c r="AI62" i="1"/>
  <c r="AI70" i="1"/>
  <c r="AI84" i="1"/>
  <c r="AI9" i="1"/>
  <c r="AI17" i="1"/>
  <c r="AI25" i="1"/>
  <c r="AI33" i="1"/>
  <c r="AI41" i="1"/>
  <c r="AI49" i="1"/>
  <c r="AI57" i="1"/>
  <c r="AI65" i="1"/>
  <c r="AI73" i="1"/>
  <c r="AI87" i="1"/>
  <c r="K96" i="1"/>
  <c r="K92" i="1"/>
  <c r="K97" i="1" s="1"/>
  <c r="AI11" i="1"/>
  <c r="AI15" i="1"/>
  <c r="AI19" i="1"/>
  <c r="AI23" i="1"/>
  <c r="AI27" i="1"/>
  <c r="AI31" i="1"/>
  <c r="AI35" i="1"/>
  <c r="AI39" i="1"/>
  <c r="AI43" i="1"/>
  <c r="AI47" i="1"/>
  <c r="AI51" i="1"/>
  <c r="AI55" i="1"/>
  <c r="AI59" i="1"/>
  <c r="AI63" i="1"/>
  <c r="AI67" i="1"/>
  <c r="AI71" i="1"/>
  <c r="AI75" i="1"/>
  <c r="AI85" i="1"/>
  <c r="AI89" i="1"/>
  <c r="AJ38" i="1"/>
  <c r="AI12" i="1"/>
  <c r="AI16" i="1"/>
  <c r="AI20" i="1"/>
  <c r="AI24" i="1"/>
  <c r="AI28" i="1"/>
  <c r="AI32" i="1"/>
  <c r="AI36" i="1"/>
  <c r="AI40" i="1"/>
  <c r="AI44" i="1"/>
  <c r="AI48" i="1"/>
  <c r="AI52" i="1"/>
  <c r="AI56" i="1"/>
  <c r="AI60" i="1"/>
  <c r="AI64" i="1"/>
  <c r="AI68" i="1"/>
  <c r="AI72" i="1"/>
  <c r="AI82" i="1"/>
  <c r="AI86" i="1"/>
  <c r="AI90" i="1"/>
  <c r="AC38" i="1"/>
  <c r="AC36" i="1"/>
  <c r="AC34" i="1"/>
  <c r="J87" i="1"/>
  <c r="V87" i="1" s="1"/>
  <c r="V84" i="1"/>
  <c r="J82" i="1"/>
  <c r="V82" i="1" s="1"/>
  <c r="J74" i="1"/>
  <c r="V74" i="1" s="1"/>
  <c r="J65" i="1"/>
  <c r="V65" i="1" s="1"/>
  <c r="J55" i="1"/>
  <c r="V55" i="1" s="1"/>
  <c r="J46" i="1"/>
  <c r="J39" i="1"/>
  <c r="J31" i="1"/>
  <c r="V31" i="1" s="1"/>
  <c r="J25" i="1"/>
  <c r="V25" i="1" s="1"/>
  <c r="J20" i="1"/>
  <c r="J17" i="1"/>
  <c r="J14" i="1"/>
  <c r="J8" i="1"/>
  <c r="V46" i="1" l="1"/>
  <c r="J90" i="1"/>
  <c r="V90" i="1" s="1"/>
  <c r="J95" i="1"/>
  <c r="J35" i="1"/>
  <c r="J94" i="1"/>
  <c r="J96" i="1" l="1"/>
  <c r="J92" i="1"/>
  <c r="J97" i="1" l="1"/>
  <c r="AA29" i="1" l="1"/>
  <c r="AC91" i="1" l="1"/>
  <c r="AJ91" i="1"/>
  <c r="AH92" i="1" l="1"/>
  <c r="AH90" i="1"/>
  <c r="AH89" i="1"/>
  <c r="AH88" i="1"/>
  <c r="AH87" i="1"/>
  <c r="AH85" i="1"/>
  <c r="AH84" i="1"/>
  <c r="AH83" i="1"/>
  <c r="AH82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AH51" i="1"/>
  <c r="AH50" i="1"/>
  <c r="AH49" i="1"/>
  <c r="AH48" i="1"/>
  <c r="AH47" i="1"/>
  <c r="AH46" i="1"/>
  <c r="AH45" i="1"/>
  <c r="AH44" i="1"/>
  <c r="AH43" i="1"/>
  <c r="AH42" i="1"/>
  <c r="AH41" i="1"/>
  <c r="AH40" i="1"/>
  <c r="AH39" i="1"/>
  <c r="AH38" i="1"/>
  <c r="AH37" i="1"/>
  <c r="AH36" i="1"/>
  <c r="AH35" i="1"/>
  <c r="AH34" i="1"/>
  <c r="AH33" i="1"/>
  <c r="AH32" i="1"/>
  <c r="AH31" i="1"/>
  <c r="AH30" i="1"/>
  <c r="AH29" i="1" s="1"/>
  <c r="AH28" i="1"/>
  <c r="AH27" i="1"/>
  <c r="AH26" i="1"/>
  <c r="AH25" i="1"/>
  <c r="AH24" i="1"/>
  <c r="AH23" i="1"/>
  <c r="AH22" i="1"/>
  <c r="AH21" i="1"/>
  <c r="AH20" i="1"/>
  <c r="AH19" i="1"/>
  <c r="AH18" i="1"/>
  <c r="AH17" i="1"/>
  <c r="AH16" i="1"/>
  <c r="AH15" i="1"/>
  <c r="AH14" i="1"/>
  <c r="AH13" i="1"/>
  <c r="AH12" i="1"/>
  <c r="AH11" i="1"/>
  <c r="AH10" i="1"/>
  <c r="AH8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30" i="1"/>
  <c r="AA31" i="1"/>
  <c r="AA32" i="1"/>
  <c r="AA33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82" i="1"/>
  <c r="AA83" i="1"/>
  <c r="AA84" i="1"/>
  <c r="AA85" i="1"/>
  <c r="AA87" i="1"/>
  <c r="AA88" i="1"/>
  <c r="AA90" i="1"/>
  <c r="AA92" i="1"/>
  <c r="V1" i="1"/>
  <c r="V19" i="1"/>
  <c r="V9" i="1"/>
  <c r="AC89" i="1" l="1"/>
  <c r="AC9" i="1"/>
  <c r="AC19" i="1"/>
  <c r="AJ19" i="1"/>
  <c r="AJ24" i="1"/>
  <c r="V20" i="1"/>
  <c r="V17" i="1"/>
  <c r="V14" i="1"/>
  <c r="V29" i="1"/>
  <c r="Z88" i="1" l="1"/>
  <c r="Z87" i="1"/>
  <c r="Z85" i="1"/>
  <c r="Z83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3" i="1"/>
  <c r="Z32" i="1"/>
  <c r="Z30" i="1"/>
  <c r="Z29" i="1" s="1"/>
  <c r="Z28" i="1"/>
  <c r="Z27" i="1"/>
  <c r="Z26" i="1"/>
  <c r="Z25" i="1"/>
  <c r="Z24" i="1"/>
  <c r="Z23" i="1"/>
  <c r="Z22" i="1"/>
  <c r="Z21" i="1"/>
  <c r="Z19" i="1"/>
  <c r="Z18" i="1"/>
  <c r="Z17" i="1"/>
  <c r="Z14" i="1"/>
  <c r="Z9" i="1"/>
  <c r="F20" i="1"/>
  <c r="AG20" i="1" s="1"/>
  <c r="E20" i="1"/>
  <c r="D20" i="1"/>
  <c r="C20" i="1"/>
  <c r="AG91" i="1"/>
  <c r="AG88" i="1"/>
  <c r="AG87" i="1"/>
  <c r="AG85" i="1"/>
  <c r="AG83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6" i="1"/>
  <c r="AG33" i="1"/>
  <c r="AG32" i="1"/>
  <c r="AG30" i="1"/>
  <c r="AG29" i="1" s="1"/>
  <c r="AG28" i="1"/>
  <c r="AG27" i="1"/>
  <c r="AG26" i="1"/>
  <c r="AG25" i="1"/>
  <c r="AG24" i="1"/>
  <c r="AG23" i="1"/>
  <c r="AG22" i="1"/>
  <c r="AG21" i="1"/>
  <c r="AG19" i="1"/>
  <c r="AG18" i="1"/>
  <c r="AG17" i="1"/>
  <c r="AG16" i="1"/>
  <c r="AG15" i="1"/>
  <c r="AG14" i="1"/>
  <c r="AG13" i="1"/>
  <c r="AG12" i="1"/>
  <c r="AG11" i="1"/>
  <c r="AG10" i="1"/>
  <c r="AG9" i="1"/>
  <c r="Z20" i="1" l="1"/>
  <c r="F8" i="1" l="1"/>
  <c r="AG8" i="1" l="1"/>
  <c r="Z8" i="1"/>
  <c r="E17" i="1" l="1"/>
  <c r="Y17" i="1" s="1"/>
  <c r="D17" i="1"/>
  <c r="X17" i="1" s="1"/>
  <c r="E87" i="1"/>
  <c r="Y87" i="1" s="1"/>
  <c r="D87" i="1"/>
  <c r="X87" i="1" s="1"/>
  <c r="E84" i="1"/>
  <c r="AF84" i="1" s="1"/>
  <c r="D84" i="1"/>
  <c r="AE84" i="1" s="1"/>
  <c r="E82" i="1"/>
  <c r="Y82" i="1" s="1"/>
  <c r="D82" i="1"/>
  <c r="AE82" i="1" s="1"/>
  <c r="E74" i="1"/>
  <c r="AF74" i="1" s="1"/>
  <c r="D74" i="1"/>
  <c r="X74" i="1" s="1"/>
  <c r="E65" i="1"/>
  <c r="AF65" i="1" s="1"/>
  <c r="D65" i="1"/>
  <c r="AE65" i="1" s="1"/>
  <c r="E55" i="1"/>
  <c r="Y55" i="1" s="1"/>
  <c r="D55" i="1"/>
  <c r="X55" i="1" s="1"/>
  <c r="C87" i="1"/>
  <c r="AD87" i="1" s="1"/>
  <c r="C84" i="1"/>
  <c r="AD84" i="1" s="1"/>
  <c r="C82" i="1"/>
  <c r="AD82" i="1" s="1"/>
  <c r="C74" i="1"/>
  <c r="AD74" i="1" s="1"/>
  <c r="C65" i="1"/>
  <c r="W65" i="1" s="1"/>
  <c r="C55" i="1"/>
  <c r="AD55" i="1" s="1"/>
  <c r="E46" i="1"/>
  <c r="Y46" i="1" s="1"/>
  <c r="D46" i="1"/>
  <c r="AE46" i="1" s="1"/>
  <c r="C46" i="1"/>
  <c r="W46" i="1" s="1"/>
  <c r="E39" i="1"/>
  <c r="D39" i="1"/>
  <c r="C39" i="1"/>
  <c r="W39" i="1" s="1"/>
  <c r="C17" i="1"/>
  <c r="W17" i="1" s="1"/>
  <c r="AF33" i="1"/>
  <c r="AE33" i="1"/>
  <c r="AF32" i="1"/>
  <c r="AE32" i="1"/>
  <c r="AF30" i="1"/>
  <c r="AF29" i="1" s="1"/>
  <c r="AE30" i="1"/>
  <c r="AE29" i="1" s="1"/>
  <c r="AF28" i="1"/>
  <c r="AE28" i="1"/>
  <c r="AF27" i="1"/>
  <c r="AE27" i="1"/>
  <c r="AF26" i="1"/>
  <c r="AE26" i="1"/>
  <c r="AF24" i="1"/>
  <c r="AE24" i="1"/>
  <c r="AF23" i="1"/>
  <c r="AE23" i="1"/>
  <c r="AF22" i="1"/>
  <c r="AE22" i="1"/>
  <c r="AF21" i="1"/>
  <c r="AE21" i="1"/>
  <c r="AF19" i="1"/>
  <c r="AE19" i="1"/>
  <c r="AF18" i="1"/>
  <c r="AE18" i="1"/>
  <c r="AF16" i="1"/>
  <c r="AE16" i="1"/>
  <c r="AF15" i="1"/>
  <c r="AE15" i="1"/>
  <c r="AF13" i="1"/>
  <c r="AE13" i="1"/>
  <c r="AF12" i="1"/>
  <c r="AE12" i="1"/>
  <c r="AF11" i="1"/>
  <c r="AE11" i="1"/>
  <c r="AF10" i="1"/>
  <c r="AE10" i="1"/>
  <c r="AD33" i="1"/>
  <c r="AD32" i="1"/>
  <c r="AD30" i="1"/>
  <c r="AD29" i="1" s="1"/>
  <c r="AD28" i="1"/>
  <c r="AD27" i="1"/>
  <c r="AD26" i="1"/>
  <c r="AD24" i="1"/>
  <c r="AD23" i="1"/>
  <c r="AD22" i="1"/>
  <c r="AD21" i="1"/>
  <c r="AD19" i="1"/>
  <c r="AD18" i="1"/>
  <c r="AD16" i="1"/>
  <c r="AD15" i="1"/>
  <c r="AD13" i="1"/>
  <c r="AD12" i="1"/>
  <c r="AD11" i="1"/>
  <c r="AD10" i="1"/>
  <c r="Y33" i="1"/>
  <c r="Y32" i="1"/>
  <c r="X32" i="1"/>
  <c r="Y30" i="1"/>
  <c r="Y29" i="1" s="1"/>
  <c r="X30" i="1"/>
  <c r="X29" i="1" s="1"/>
  <c r="Y28" i="1"/>
  <c r="Y27" i="1"/>
  <c r="Y26" i="1"/>
  <c r="Y24" i="1"/>
  <c r="X24" i="1"/>
  <c r="Y23" i="1"/>
  <c r="Y22" i="1"/>
  <c r="Y21" i="1"/>
  <c r="Y19" i="1"/>
  <c r="X19" i="1"/>
  <c r="Y18" i="1"/>
  <c r="W32" i="1"/>
  <c r="W29" i="1"/>
  <c r="W24" i="1"/>
  <c r="W19" i="1"/>
  <c r="F31" i="1"/>
  <c r="E31" i="1"/>
  <c r="AF31" i="1" s="1"/>
  <c r="D31" i="1"/>
  <c r="AE31" i="1" s="1"/>
  <c r="E25" i="1"/>
  <c r="AF25" i="1" s="1"/>
  <c r="D25" i="1"/>
  <c r="AE25" i="1" s="1"/>
  <c r="Y20" i="1"/>
  <c r="X20" i="1"/>
  <c r="E14" i="1"/>
  <c r="AF14" i="1" s="1"/>
  <c r="D14" i="1"/>
  <c r="AE14" i="1" s="1"/>
  <c r="C31" i="1"/>
  <c r="W31" i="1" s="1"/>
  <c r="C25" i="1"/>
  <c r="W25" i="1" s="1"/>
  <c r="W20" i="1"/>
  <c r="C14" i="1"/>
  <c r="W14" i="1" s="1"/>
  <c r="E8" i="1"/>
  <c r="C8" i="1"/>
  <c r="D8" i="1"/>
  <c r="D35" i="1" l="1"/>
  <c r="AG31" i="1"/>
  <c r="Z31" i="1"/>
  <c r="F35" i="1"/>
  <c r="Z35" i="1" s="1"/>
  <c r="E35" i="1"/>
  <c r="W8" i="1"/>
  <c r="C35" i="1"/>
  <c r="W55" i="1"/>
  <c r="AE74" i="1"/>
  <c r="AF17" i="1"/>
  <c r="D90" i="1"/>
  <c r="Y74" i="1"/>
  <c r="AF87" i="1"/>
  <c r="W87" i="1"/>
  <c r="X84" i="1"/>
  <c r="Y84" i="1"/>
  <c r="E90" i="1"/>
  <c r="C90" i="1"/>
  <c r="X46" i="1"/>
  <c r="AE87" i="1"/>
  <c r="AF46" i="1"/>
  <c r="X39" i="1"/>
  <c r="AD39" i="1"/>
  <c r="X65" i="1"/>
  <c r="AE17" i="1"/>
  <c r="Y39" i="1"/>
  <c r="AD46" i="1"/>
  <c r="AE39" i="1"/>
  <c r="Y65" i="1"/>
  <c r="W84" i="1"/>
  <c r="AF55" i="1"/>
  <c r="AF39" i="1"/>
  <c r="AF82" i="1"/>
  <c r="X82" i="1"/>
  <c r="AE55" i="1"/>
  <c r="W82" i="1"/>
  <c r="W74" i="1"/>
  <c r="AD65" i="1"/>
  <c r="AE20" i="1"/>
  <c r="AD17" i="1"/>
  <c r="AD14" i="1"/>
  <c r="AD31" i="1"/>
  <c r="AF20" i="1"/>
  <c r="X14" i="1"/>
  <c r="X31" i="1"/>
  <c r="X8" i="1"/>
  <c r="Y14" i="1"/>
  <c r="X25" i="1"/>
  <c r="Y31" i="1"/>
  <c r="AD8" i="1"/>
  <c r="AD25" i="1"/>
  <c r="AE8" i="1"/>
  <c r="Y8" i="1"/>
  <c r="Y25" i="1"/>
  <c r="AF8" i="1"/>
  <c r="AD20" i="1"/>
  <c r="AG35" i="1" l="1"/>
  <c r="AF88" i="1"/>
  <c r="AE88" i="1"/>
  <c r="AD88" i="1"/>
  <c r="AF85" i="1"/>
  <c r="AE85" i="1"/>
  <c r="AD85" i="1"/>
  <c r="AF83" i="1"/>
  <c r="AE83" i="1"/>
  <c r="AD83" i="1"/>
  <c r="AF75" i="1"/>
  <c r="AE75" i="1"/>
  <c r="AD75" i="1"/>
  <c r="AF73" i="1"/>
  <c r="AE73" i="1"/>
  <c r="AD73" i="1"/>
  <c r="AF72" i="1"/>
  <c r="AE72" i="1"/>
  <c r="AD72" i="1"/>
  <c r="AF71" i="1"/>
  <c r="AE71" i="1"/>
  <c r="AD71" i="1"/>
  <c r="AF70" i="1"/>
  <c r="AE70" i="1"/>
  <c r="AD70" i="1"/>
  <c r="AF69" i="1"/>
  <c r="AE69" i="1"/>
  <c r="AD69" i="1"/>
  <c r="AF68" i="1"/>
  <c r="AE68" i="1"/>
  <c r="AD68" i="1"/>
  <c r="AF67" i="1"/>
  <c r="AE67" i="1"/>
  <c r="AD67" i="1"/>
  <c r="AF66" i="1"/>
  <c r="AE66" i="1"/>
  <c r="AD66" i="1"/>
  <c r="AF64" i="1"/>
  <c r="AE64" i="1"/>
  <c r="AD64" i="1"/>
  <c r="AF63" i="1"/>
  <c r="AE63" i="1"/>
  <c r="AD63" i="1"/>
  <c r="AF62" i="1"/>
  <c r="AE62" i="1"/>
  <c r="AD62" i="1"/>
  <c r="AF61" i="1"/>
  <c r="AE61" i="1"/>
  <c r="AD61" i="1"/>
  <c r="AF60" i="1"/>
  <c r="AE60" i="1"/>
  <c r="AD60" i="1"/>
  <c r="AF59" i="1"/>
  <c r="AE59" i="1"/>
  <c r="AD59" i="1"/>
  <c r="AF58" i="1"/>
  <c r="AE58" i="1"/>
  <c r="AD58" i="1"/>
  <c r="AF57" i="1"/>
  <c r="AE57" i="1"/>
  <c r="AD57" i="1"/>
  <c r="AF56" i="1"/>
  <c r="AE56" i="1"/>
  <c r="AD56" i="1"/>
  <c r="AF54" i="1"/>
  <c r="AE54" i="1"/>
  <c r="AD54" i="1"/>
  <c r="AF53" i="1"/>
  <c r="AE53" i="1"/>
  <c r="AD53" i="1"/>
  <c r="AF52" i="1"/>
  <c r="AE52" i="1"/>
  <c r="AD52" i="1"/>
  <c r="AF51" i="1"/>
  <c r="AE51" i="1"/>
  <c r="AD51" i="1"/>
  <c r="AF50" i="1"/>
  <c r="AE50" i="1"/>
  <c r="AD50" i="1"/>
  <c r="AF49" i="1"/>
  <c r="AE49" i="1"/>
  <c r="AD49" i="1"/>
  <c r="AF48" i="1"/>
  <c r="AE48" i="1"/>
  <c r="AD48" i="1"/>
  <c r="AF47" i="1"/>
  <c r="AE47" i="1"/>
  <c r="AD47" i="1"/>
  <c r="AF45" i="1"/>
  <c r="AE45" i="1"/>
  <c r="AD45" i="1"/>
  <c r="AF44" i="1"/>
  <c r="AE44" i="1"/>
  <c r="AD44" i="1"/>
  <c r="AF43" i="1"/>
  <c r="AE43" i="1"/>
  <c r="AD43" i="1"/>
  <c r="AF42" i="1"/>
  <c r="AE42" i="1"/>
  <c r="AD42" i="1"/>
  <c r="AF41" i="1"/>
  <c r="AE41" i="1"/>
  <c r="AD41" i="1"/>
  <c r="AF40" i="1"/>
  <c r="AE40" i="1"/>
  <c r="AD40" i="1"/>
  <c r="AF35" i="1"/>
  <c r="AF9" i="1"/>
  <c r="X88" i="1" l="1"/>
  <c r="W88" i="1"/>
  <c r="X85" i="1"/>
  <c r="W85" i="1"/>
  <c r="X83" i="1"/>
  <c r="W83" i="1"/>
  <c r="X75" i="1"/>
  <c r="W75" i="1"/>
  <c r="Y88" i="1"/>
  <c r="Y85" i="1"/>
  <c r="Y83" i="1"/>
  <c r="Y75" i="1"/>
  <c r="Y73" i="1"/>
  <c r="Y72" i="1"/>
  <c r="Y71" i="1"/>
  <c r="Y70" i="1"/>
  <c r="Y69" i="1"/>
  <c r="Y68" i="1"/>
  <c r="Y67" i="1"/>
  <c r="Y66" i="1"/>
  <c r="Y64" i="1"/>
  <c r="Y63" i="1"/>
  <c r="Y62" i="1"/>
  <c r="Y61" i="1"/>
  <c r="Y60" i="1"/>
  <c r="Y59" i="1"/>
  <c r="Y58" i="1"/>
  <c r="Y57" i="1"/>
  <c r="Y56" i="1"/>
  <c r="Y54" i="1"/>
  <c r="Y53" i="1"/>
  <c r="Y52" i="1"/>
  <c r="Y51" i="1"/>
  <c r="Y50" i="1"/>
  <c r="Y49" i="1"/>
  <c r="Y48" i="1"/>
  <c r="Y47" i="1"/>
  <c r="Y45" i="1"/>
  <c r="Y44" i="1"/>
  <c r="Y43" i="1"/>
  <c r="Y42" i="1"/>
  <c r="Y41" i="1"/>
  <c r="Y40" i="1"/>
  <c r="Y35" i="1"/>
  <c r="Y9" i="1"/>
  <c r="E92" i="1" l="1"/>
  <c r="AF90" i="1"/>
  <c r="Y90" i="1"/>
  <c r="AE9" i="1"/>
  <c r="AD9" i="1"/>
  <c r="Y92" i="1" l="1"/>
  <c r="AF92" i="1"/>
  <c r="F82" i="1" l="1"/>
  <c r="Z82" i="1" s="1"/>
  <c r="F84" i="1"/>
  <c r="Z84" i="1" s="1"/>
  <c r="AG84" i="1" l="1"/>
  <c r="AG82" i="1"/>
  <c r="F90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G90" i="1" l="1"/>
  <c r="Z90" i="1"/>
  <c r="K145" i="2"/>
  <c r="L145" i="2"/>
  <c r="M145" i="2"/>
  <c r="N145" i="2"/>
  <c r="O145" i="2"/>
  <c r="J145" i="2"/>
  <c r="AE90" i="1" l="1"/>
  <c r="X73" i="1"/>
  <c r="W73" i="1"/>
  <c r="X72" i="1"/>
  <c r="W72" i="1"/>
  <c r="X71" i="1"/>
  <c r="W71" i="1"/>
  <c r="X70" i="1"/>
  <c r="W70" i="1"/>
  <c r="X69" i="1"/>
  <c r="W69" i="1"/>
  <c r="X68" i="1"/>
  <c r="W68" i="1"/>
  <c r="X67" i="1"/>
  <c r="W67" i="1"/>
  <c r="X66" i="1"/>
  <c r="W66" i="1"/>
  <c r="X64" i="1"/>
  <c r="W64" i="1"/>
  <c r="X63" i="1"/>
  <c r="W63" i="1"/>
  <c r="X62" i="1"/>
  <c r="W62" i="1"/>
  <c r="X61" i="1"/>
  <c r="W61" i="1"/>
  <c r="X60" i="1"/>
  <c r="W60" i="1"/>
  <c r="X59" i="1"/>
  <c r="W59" i="1"/>
  <c r="X58" i="1"/>
  <c r="W58" i="1"/>
  <c r="X57" i="1"/>
  <c r="W57" i="1"/>
  <c r="X56" i="1"/>
  <c r="W56" i="1"/>
  <c r="X54" i="1"/>
  <c r="W54" i="1"/>
  <c r="X53" i="1"/>
  <c r="W53" i="1"/>
  <c r="X52" i="1"/>
  <c r="W52" i="1"/>
  <c r="X51" i="1"/>
  <c r="W51" i="1"/>
  <c r="X50" i="1"/>
  <c r="W50" i="1"/>
  <c r="X49" i="1"/>
  <c r="W49" i="1"/>
  <c r="X48" i="1"/>
  <c r="W48" i="1"/>
  <c r="X47" i="1"/>
  <c r="W47" i="1"/>
  <c r="X45" i="1"/>
  <c r="W45" i="1"/>
  <c r="X44" i="1"/>
  <c r="W44" i="1"/>
  <c r="X43" i="1"/>
  <c r="W43" i="1"/>
  <c r="X42" i="1"/>
  <c r="W42" i="1"/>
  <c r="X41" i="1"/>
  <c r="W41" i="1"/>
  <c r="X40" i="1"/>
  <c r="W40" i="1"/>
  <c r="X9" i="1"/>
  <c r="W9" i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X90" i="1" l="1"/>
  <c r="AE35" i="1" l="1"/>
  <c r="AD90" i="1"/>
  <c r="AD35" i="1"/>
  <c r="W35" i="1" l="1"/>
  <c r="W90" i="1"/>
  <c r="D92" i="1"/>
  <c r="AE92" i="1" s="1"/>
  <c r="X35" i="1"/>
  <c r="C92" i="1"/>
  <c r="AD92" i="1" s="1"/>
  <c r="F92" i="1" l="1"/>
  <c r="X92" i="1"/>
  <c r="W92" i="1"/>
  <c r="AG92" i="1" l="1"/>
  <c r="Z92" i="1"/>
  <c r="R8" i="1"/>
  <c r="R94" i="1" l="1"/>
  <c r="R35" i="1"/>
  <c r="R92" i="1" s="1"/>
  <c r="V8" i="1"/>
  <c r="V94" i="1" l="1"/>
  <c r="V35" i="1"/>
  <c r="AJ35" i="1" s="1"/>
  <c r="AJ37" i="1"/>
  <c r="AC37" i="1"/>
  <c r="R96" i="1"/>
  <c r="V39" i="1"/>
  <c r="V95" i="1" s="1"/>
  <c r="R98" i="1" l="1"/>
  <c r="R97" i="1"/>
  <c r="V92" i="1"/>
  <c r="V96" i="1" l="1"/>
  <c r="V97" i="1" s="1"/>
</calcChain>
</file>

<file path=xl/sharedStrings.xml><?xml version="1.0" encoding="utf-8"?>
<sst xmlns="http://schemas.openxmlformats.org/spreadsheetml/2006/main" count="1027" uniqueCount="284">
  <si>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</si>
  <si>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</si>
  <si>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</si>
  <si>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</si>
  <si>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</si>
  <si>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</si>
  <si>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</si>
  <si>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</si>
  <si>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</si>
  <si>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</si>
  <si>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</si>
  <si>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</si>
  <si>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</si>
  <si>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</si>
  <si>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</si>
  <si>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</si>
  <si>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</si>
  <si>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</si>
  <si>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</si>
  <si>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</si>
  <si>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</si>
  <si>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</si>
  <si>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</si>
  <si>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</si>
  <si>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</si>
  <si>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</si>
  <si>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</si>
  <si>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</si>
  <si>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</si>
  <si>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</si>
  <si>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</si>
  <si>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</si>
  <si>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</si>
  <si>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</si>
  <si>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</si>
  <si>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</si>
  <si>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</si>
  <si>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</si>
  <si>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</si>
  <si>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</si>
  <si>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</si>
  <si>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</si>
  <si>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</si>
  <si>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</si>
  <si>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</si>
  <si>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</si>
  <si>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</si>
  <si>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</si>
  <si>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</si>
  <si>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</si>
  <si>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</si>
  <si>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</si>
  <si>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</si>
  <si>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</si>
  <si>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</si>
  <si>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</si>
  <si>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</si>
  <si>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</si>
  <si>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</si>
  <si>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</si>
  <si>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</si>
  <si>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</si>
  <si>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</si>
  <si>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</si>
  <si>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</si>
  <si>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</si>
  <si>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</si>
  <si>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</si>
  <si>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</si>
  <si>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</si>
  <si>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</si>
  <si>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</si>
  <si>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</si>
  <si>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</si>
  <si>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</si>
  <si>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</si>
  <si>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</si>
  <si>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</si>
  <si>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</si>
  <si>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</si>
  <si>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</si>
  <si>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</si>
  <si>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</si>
  <si>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</si>
  <si>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</si>
  <si>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</si>
  <si>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</si>
  <si>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</si>
  <si>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</si>
  <si>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</si>
  <si>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</si>
  <si>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</si>
  <si>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</si>
  <si>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</si>
  <si>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</si>
  <si>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</si>
  <si>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</si>
  <si>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</si>
  <si>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</si>
  <si>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</si>
  <si>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</si>
  <si>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</si>
  <si>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</si>
  <si>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</si>
  <si>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</si>
  <si>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</si>
  <si>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</si>
  <si>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</si>
  <si>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</si>
  <si>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</si>
  <si>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</si>
  <si>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</si>
  <si>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</si>
  <si>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</si>
  <si>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</si>
  <si>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</si>
  <si>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</si>
  <si>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</si>
  <si>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</si>
  <si>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</si>
  <si>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</si>
  <si>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</si>
  <si>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</si>
  <si>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</si>
  <si>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</si>
  <si>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</si>
  <si>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</si>
  <si>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</si>
  <si>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</si>
  <si>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</si>
  <si>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</si>
  <si>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</si>
  <si>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</si>
  <si>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</si>
  <si>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</si>
  <si>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</si>
  <si>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</si>
  <si>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</si>
  <si>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</si>
  <si>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</si>
  <si>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</si>
  <si>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</si>
  <si>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</si>
  <si>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</si>
  <si>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</si>
  <si>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</si>
  <si>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</si>
  <si>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</si>
  <si>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</si>
  <si>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</si>
  <si>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</si>
  <si>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</si>
  <si>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</si>
  <si>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</si>
  <si>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</si>
  <si>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</si>
  <si>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</si>
  <si>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</si>
  <si>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</si>
  <si>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</si>
  <si>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</si>
  <si>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</si>
  <si>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</si>
  <si>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</si>
  <si>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</si>
  <si>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</si>
  <si>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</si>
  <si>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</si>
  <si>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</si>
  <si>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</si>
  <si>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</si>
  <si>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</si>
  <si>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</si>
  <si>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</si>
  <si>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</si>
  <si>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</si>
  <si>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</si>
  <si>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</si>
  <si>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</si>
  <si>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</si>
  <si>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</si>
  <si>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</si>
  <si>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</si>
  <si>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</si>
  <si>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</si>
  <si>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</si>
  <si>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</si>
  <si>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</si>
  <si>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</si>
  <si>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</si>
  <si>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</si>
  <si>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</si>
  <si>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</si>
  <si>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</si>
  <si>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</si>
  <si>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</si>
  <si>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</si>
  <si>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</si>
  <si>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</si>
  <si>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</si>
  <si>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</si>
  <si>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</si>
  <si>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</si>
  <si>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</si>
  <si>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</si>
  <si>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</si>
  <si>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</si>
  <si>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</si>
  <si>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</si>
  <si>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</si>
  <si>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</si>
  <si>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</si>
  <si>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</si>
  <si>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</si>
  <si>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</si>
  <si>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</si>
  <si>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</si>
  <si>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</si>
  <si>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</si>
  <si>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</si>
  <si>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</si>
  <si>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</si>
  <si>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</si>
  <si>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</si>
  <si>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</si>
  <si>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</si>
  <si>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</si>
  <si>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</si>
  <si>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</si>
  <si>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</si>
  <si>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</si>
  <si>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</si>
  <si>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Promedios mensuales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</si>
  <si>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</si>
  <si>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</si>
  <si>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</si>
  <si>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</si>
  <si>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</si>
  <si>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</si>
  <si>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</si>
  <si>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</si>
  <si>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</si>
  <si>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</si>
  <si>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</si>
  <si>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</si>
  <si>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</si>
  <si>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</si>
  <si>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</si>
  <si>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</si>
  <si>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</si>
  <si>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</si>
  <si>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</si>
  <si>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</si>
  <si>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</si>
  <si>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</si>
  <si>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</si>
  <si>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</si>
  <si>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</si>
  <si>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</si>
  <si>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</si>
  <si>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</si>
  <si>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</si>
  <si>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</si>
  <si>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</si>
  <si>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</si>
  <si>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</si>
  <si>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</si>
  <si>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</si>
  <si>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</si>
  <si>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</si>
  <si>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</si>
  <si>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</si>
  <si>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Saldos actualizados con el INPC base 2018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</si>
  <si>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</si>
  <si>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</si>
  <si>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</si>
  <si>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</si>
  <si>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</si>
  <si>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</si>
  <si>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Acumulado a Diciembre</t>
  </si>
  <si>
    <t>Ejercicio 2020</t>
  </si>
  <si>
    <t>Cierre 2019</t>
  </si>
  <si>
    <t>Cierre 2020</t>
  </si>
  <si>
    <t>Saldos actualizados con el INPC a Diciembre 2020  (109.271)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</si>
</sst>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00_-;\-* #,##0.00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1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9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1" xfId="0" applyFont="1" applyFill="1" applyBorder="1"/>
    <xf numFmtId="43" fontId="4" fillId="3" borderId="0" xfId="1" applyFont="1" applyFill="1" applyBorder="1"/>
    <xf numFmtId="43" fontId="4" fillId="6" borderId="0" xfId="1" applyFont="1" applyFill="1" applyBorder="1"/>
    <xf numFmtId="43" fontId="4" fillId="6" borderId="12" xfId="1" applyFont="1" applyFill="1" applyBorder="1"/>
    <xf numFmtId="0" fontId="4" fillId="5" borderId="13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3" fillId="4" borderId="10" xfId="1" applyFont="1" applyFill="1" applyBorder="1" applyAlignment="1"/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Fill="1" applyAlignment="1">
      <alignment wrapText="1"/>
    </xf>
    <xf numFmtId="4" fontId="9" fillId="0" borderId="0" xfId="0" applyNumberFormat="1" applyFont="1" applyFill="1"/>
    <xf numFmtId="4" fontId="10" fillId="0" borderId="0" xfId="0" applyNumberFormat="1" applyFont="1" applyFill="1"/>
    <xf numFmtId="4" fontId="10" fillId="0" borderId="0" xfId="0" applyNumberFormat="1" applyFont="1"/>
    <xf numFmtId="4" fontId="9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Fill="1" applyBorder="1"/>
    <xf numFmtId="4" fontId="9" fillId="0" borderId="2" xfId="0" applyNumberFormat="1" applyFont="1" applyFill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Fill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 applyFill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" fontId="12" fillId="0" borderId="0" xfId="0" applyNumberFormat="1" applyFo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5" xfId="1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1" xfId="1" applyFont="1" applyFill="1" applyBorder="1"/>
    <xf numFmtId="43" fontId="4" fillId="3" borderId="9" xfId="1" applyFont="1" applyFill="1" applyBorder="1"/>
    <xf numFmtId="43" fontId="4" fillId="3" borderId="15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1" xfId="0" applyFont="1" applyFill="1" applyBorder="1"/>
    <xf numFmtId="43" fontId="16" fillId="3" borderId="11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1" xfId="0" applyFont="1" applyFill="1" applyBorder="1"/>
    <xf numFmtId="43" fontId="18" fillId="3" borderId="11" xfId="1" applyFont="1" applyFill="1" applyBorder="1"/>
    <xf numFmtId="43" fontId="18" fillId="6" borderId="0" xfId="1" applyFont="1" applyFill="1" applyBorder="1"/>
    <xf numFmtId="43" fontId="18" fillId="6" borderId="12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1" xfId="0" applyFont="1" applyFill="1" applyBorder="1"/>
    <xf numFmtId="43" fontId="17" fillId="3" borderId="11" xfId="1" applyFont="1" applyFill="1" applyBorder="1"/>
    <xf numFmtId="43" fontId="17" fillId="6" borderId="0" xfId="1" applyFont="1" applyFill="1" applyBorder="1"/>
    <xf numFmtId="0" fontId="17" fillId="0" borderId="0" xfId="0" applyFont="1" applyAlignment="1"/>
    <xf numFmtId="43" fontId="1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3" xfId="0" applyFont="1" applyFill="1" applyBorder="1"/>
    <xf numFmtId="43" fontId="2" fillId="3" borderId="13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1" xfId="1" applyFont="1" applyFill="1" applyBorder="1"/>
    <xf numFmtId="43" fontId="19" fillId="6" borderId="0" xfId="1" applyFont="1" applyFill="1" applyBorder="1"/>
    <xf numFmtId="43" fontId="15" fillId="6" borderId="0" xfId="1" applyFont="1" applyFill="1" applyBorder="1"/>
    <xf numFmtId="0" fontId="19" fillId="5" borderId="11" xfId="0" applyFont="1" applyFill="1" applyBorder="1"/>
    <xf numFmtId="0" fontId="15" fillId="0" borderId="0" xfId="0" applyFont="1"/>
    <xf numFmtId="43" fontId="4" fillId="2" borderId="0" xfId="1" applyFont="1" applyFill="1"/>
    <xf numFmtId="43" fontId="3" fillId="2" borderId="0" xfId="1" applyFont="1" applyFill="1" applyAlignment="1">
      <alignment horizontal="center"/>
    </xf>
    <xf numFmtId="0" fontId="3" fillId="0" borderId="0" xfId="1" applyNumberFormat="1" applyFont="1" applyAlignment="1">
      <alignment horizontal="center"/>
    </xf>
    <xf numFmtId="0" fontId="3" fillId="7" borderId="9" xfId="0" applyFont="1" applyFill="1" applyBorder="1" applyAlignment="1">
      <alignment horizontal="center"/>
    </xf>
    <xf numFmtId="43" fontId="4" fillId="7" borderId="0" xfId="1" applyFont="1" applyFill="1" applyBorder="1"/>
    <xf numFmtId="43" fontId="17" fillId="7" borderId="19" xfId="1" applyFont="1" applyFill="1" applyBorder="1"/>
    <xf numFmtId="43" fontId="18" fillId="7" borderId="19" xfId="1" applyFont="1" applyFill="1" applyBorder="1"/>
    <xf numFmtId="43" fontId="2" fillId="7" borderId="2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0" fontId="3" fillId="7" borderId="18" xfId="0" applyFont="1" applyFill="1" applyBorder="1" applyAlignment="1">
      <alignment horizontal="center"/>
    </xf>
    <xf numFmtId="43" fontId="4" fillId="7" borderId="19" xfId="1" applyFont="1" applyFill="1" applyBorder="1"/>
    <xf numFmtId="43" fontId="16" fillId="7" borderId="19" xfId="1" applyFont="1" applyFill="1" applyBorder="1"/>
    <xf numFmtId="43" fontId="3" fillId="7" borderId="17" xfId="1" applyFont="1" applyFill="1" applyBorder="1" applyAlignment="1">
      <alignment horizontal="center"/>
    </xf>
    <xf numFmtId="43" fontId="3" fillId="3" borderId="13" xfId="1" applyFont="1" applyFill="1" applyBorder="1"/>
    <xf numFmtId="43" fontId="3" fillId="6" borderId="1" xfId="1" applyFont="1" applyFill="1" applyBorder="1"/>
    <xf numFmtId="43" fontId="3" fillId="7" borderId="20" xfId="1" applyFont="1" applyFill="1" applyBorder="1"/>
    <xf numFmtId="40" fontId="3" fillId="3" borderId="14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43" fontId="17" fillId="7" borderId="11" xfId="1" applyFont="1" applyFill="1" applyBorder="1"/>
    <xf numFmtId="43" fontId="18" fillId="7" borderId="11" xfId="1" applyFont="1" applyFill="1" applyBorder="1"/>
    <xf numFmtId="43" fontId="2" fillId="7" borderId="13" xfId="1" applyFont="1" applyFill="1" applyBorder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9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43" fontId="4" fillId="7" borderId="11" xfId="1" applyFont="1" applyFill="1" applyBorder="1"/>
    <xf numFmtId="164" fontId="3" fillId="6" borderId="21" xfId="1" applyNumberFormat="1" applyFont="1" applyFill="1" applyBorder="1" applyAlignment="1">
      <alignment horizontal="center"/>
    </xf>
    <xf numFmtId="43" fontId="3" fillId="7" borderId="22" xfId="1" applyFont="1" applyFill="1" applyBorder="1"/>
    <xf numFmtId="43" fontId="18" fillId="6" borderId="23" xfId="1" applyFont="1" applyFill="1" applyBorder="1"/>
    <xf numFmtId="43" fontId="18" fillId="6" borderId="24" xfId="1" applyFont="1" applyFill="1" applyBorder="1"/>
    <xf numFmtId="43" fontId="17" fillId="6" borderId="24" xfId="1" applyFont="1" applyFill="1" applyBorder="1"/>
    <xf numFmtId="43" fontId="4" fillId="6" borderId="24" xfId="1" applyFont="1" applyFill="1" applyBorder="1"/>
    <xf numFmtId="43" fontId="2" fillId="6" borderId="25" xfId="1" applyFont="1" applyFill="1" applyBorder="1"/>
    <xf numFmtId="43" fontId="4" fillId="6" borderId="26" xfId="1" applyFont="1" applyFill="1" applyBorder="1"/>
    <xf numFmtId="43" fontId="19" fillId="6" borderId="26" xfId="1" applyFont="1" applyFill="1" applyBorder="1"/>
    <xf numFmtId="43" fontId="16" fillId="6" borderId="26" xfId="1" applyFont="1" applyFill="1" applyBorder="1"/>
    <xf numFmtId="43" fontId="4" fillId="6" borderId="28" xfId="1" applyFont="1" applyFill="1" applyBorder="1"/>
    <xf numFmtId="164" fontId="3" fillId="3" borderId="21" xfId="1" applyNumberFormat="1" applyFont="1" applyFill="1" applyBorder="1" applyAlignment="1">
      <alignment horizontal="center"/>
    </xf>
    <xf numFmtId="164" fontId="4" fillId="3" borderId="0" xfId="1" applyNumberFormat="1" applyFont="1" applyFill="1" applyBorder="1"/>
    <xf numFmtId="43" fontId="17" fillId="3" borderId="0" xfId="1" applyFont="1" applyFill="1" applyBorder="1"/>
    <xf numFmtId="43" fontId="18" fillId="3" borderId="0" xfId="1" applyFont="1" applyFill="1" applyBorder="1"/>
    <xf numFmtId="43" fontId="2" fillId="3" borderId="1" xfId="1" applyFont="1" applyFill="1" applyBorder="1"/>
    <xf numFmtId="43" fontId="16" fillId="3" borderId="0" xfId="1" applyFont="1" applyFill="1" applyBorder="1"/>
    <xf numFmtId="43" fontId="19" fillId="3" borderId="0" xfId="1" applyFont="1" applyFill="1" applyBorder="1"/>
    <xf numFmtId="43" fontId="3" fillId="3" borderId="1" xfId="1" applyFont="1" applyFill="1" applyBorder="1"/>
    <xf numFmtId="40" fontId="3" fillId="3" borderId="4" xfId="1" applyNumberFormat="1" applyFont="1" applyFill="1" applyBorder="1"/>
    <xf numFmtId="43" fontId="7" fillId="6" borderId="0" xfId="1" applyFont="1" applyFill="1" applyBorder="1"/>
    <xf numFmtId="43" fontId="21" fillId="2" borderId="0" xfId="1" applyFont="1" applyFill="1" applyBorder="1"/>
    <xf numFmtId="43" fontId="20" fillId="3" borderId="29" xfId="1" applyFont="1" applyFill="1" applyBorder="1"/>
    <xf numFmtId="43" fontId="20" fillId="6" borderId="2" xfId="1" applyFont="1" applyFill="1" applyBorder="1"/>
    <xf numFmtId="43" fontId="23" fillId="3" borderId="29" xfId="1" applyFont="1" applyFill="1" applyBorder="1"/>
    <xf numFmtId="43" fontId="22" fillId="6" borderId="0" xfId="1" applyFont="1" applyFill="1" applyBorder="1"/>
    <xf numFmtId="43" fontId="3" fillId="8" borderId="10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43" fontId="4" fillId="7" borderId="30" xfId="1" applyFont="1" applyFill="1" applyBorder="1"/>
    <xf numFmtId="0" fontId="20" fillId="0" borderId="0" xfId="0" applyFont="1" applyAlignment="1">
      <alignment wrapText="1"/>
    </xf>
    <xf numFmtId="43" fontId="3" fillId="6" borderId="27" xfId="1" applyFont="1" applyFill="1" applyBorder="1"/>
    <xf numFmtId="43" fontId="3" fillId="0" borderId="0" xfId="1" applyNumberFormat="1" applyFont="1" applyAlignment="1">
      <alignment horizontal="center"/>
    </xf>
    <xf numFmtId="0" fontId="3" fillId="6" borderId="5" xfId="1" applyNumberFormat="1" applyFont="1" applyFill="1" applyBorder="1" applyAlignment="1">
      <alignment horizontal="center"/>
    </xf>
    <xf numFmtId="0" fontId="18" fillId="0" borderId="0" xfId="0" applyFont="1" applyBorder="1"/>
    <xf numFmtId="0" fontId="0" fillId="0" borderId="0" xfId="0" applyFont="1" applyBorder="1"/>
    <xf numFmtId="43" fontId="1" fillId="0" borderId="0" xfId="1" applyFont="1" applyBorder="1"/>
    <xf numFmtId="40" fontId="0" fillId="0" borderId="0" xfId="0" applyNumberFormat="1" applyFont="1" applyBorder="1"/>
    <xf numFmtId="0" fontId="24" fillId="0" borderId="0" xfId="0" applyFont="1" applyBorder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43" fontId="3" fillId="6" borderId="16" xfId="1" applyFont="1" applyFill="1" applyBorder="1"/>
    <xf numFmtId="43" fontId="3" fillId="6" borderId="31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28" fillId="7" borderId="11" xfId="1" applyFont="1" applyFill="1" applyBorder="1"/>
    <xf numFmtId="43" fontId="29" fillId="7" borderId="19" xfId="1" applyFont="1" applyFill="1" applyBorder="1"/>
    <xf numFmtId="43" fontId="3" fillId="9" borderId="0" xfId="1" applyFont="1" applyFill="1" applyBorder="1" applyAlignment="1">
      <alignment horizontal="center"/>
    </xf>
    <xf numFmtId="43" fontId="3" fillId="6" borderId="2" xfId="1" applyFont="1" applyFill="1" applyBorder="1"/>
    <xf numFmtId="43" fontId="4" fillId="6" borderId="2" xfId="1" applyFont="1" applyFill="1" applyBorder="1"/>
    <xf numFmtId="0" fontId="4" fillId="5" borderId="0" xfId="0" applyFont="1" applyFill="1" applyBorder="1"/>
    <xf numFmtId="0" fontId="4" fillId="0" borderId="0" xfId="0" applyFont="1" applyBorder="1" applyAlignment="1">
      <alignment wrapText="1"/>
    </xf>
    <xf numFmtId="43" fontId="30" fillId="7" borderId="19" xfId="1" applyFont="1" applyFill="1" applyBorder="1"/>
    <xf numFmtId="43" fontId="31" fillId="7" borderId="19" xfId="1" applyFont="1" applyFill="1" applyBorder="1"/>
    <xf numFmtId="0" fontId="3" fillId="7" borderId="0" xfId="0" applyFont="1" applyFill="1" applyBorder="1" applyAlignment="1">
      <alignment horizontal="center"/>
    </xf>
    <xf numFmtId="43" fontId="18" fillId="7" borderId="0" xfId="1" applyFont="1" applyFill="1" applyBorder="1"/>
    <xf numFmtId="43" fontId="3" fillId="3" borderId="0" xfId="1" applyFont="1" applyFill="1" applyBorder="1" applyAlignment="1">
      <alignment horizontal="center"/>
    </xf>
    <xf numFmtId="43" fontId="22" fillId="7" borderId="19" xfId="1" applyFont="1" applyFill="1" applyBorder="1"/>
    <xf numFmtId="164" fontId="3" fillId="7" borderId="7" xfId="1" applyNumberFormat="1" applyFont="1" applyFill="1" applyBorder="1" applyAlignment="1">
      <alignment horizontal="center"/>
    </xf>
    <xf numFmtId="164" fontId="4" fillId="7" borderId="32" xfId="1" applyNumberFormat="1" applyFont="1" applyFill="1" applyBorder="1" applyAlignment="1">
      <alignment horizontal="center"/>
    </xf>
    <xf numFmtId="164" fontId="31" fillId="7" borderId="6" xfId="1" applyNumberFormat="1" applyFont="1" applyFill="1" applyBorder="1" applyAlignment="1">
      <alignment horizontal="center"/>
    </xf>
    <xf numFmtId="43" fontId="5" fillId="0" borderId="0" xfId="1" applyFont="1" applyAlignment="1">
      <alignment horizontal="center"/>
    </xf>
    <xf numFmtId="0" fontId="3" fillId="7" borderId="7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8" xfId="1" applyNumberFormat="1" applyFont="1" applyFill="1" applyBorder="1" applyAlignment="1">
      <alignment horizontal="center"/>
    </xf>
    <xf numFmtId="43" fontId="3" fillId="9" borderId="11" xfId="1" applyFont="1" applyFill="1" applyBorder="1" applyAlignment="1">
      <alignment horizontal="center"/>
    </xf>
    <xf numFmtId="43" fontId="3" fillId="9" borderId="0" xfId="1" applyFont="1" applyFill="1" applyBorder="1" applyAlignment="1">
      <alignment horizontal="center"/>
    </xf>
    <xf numFmtId="43" fontId="3" fillId="3" borderId="7" xfId="1" applyFont="1" applyFill="1" applyBorder="1" applyAlignment="1">
      <alignment horizontal="center"/>
    </xf>
    <xf numFmtId="43" fontId="3" fillId="3" borderId="10" xfId="1" applyFont="1" applyFill="1" applyBorder="1" applyAlignment="1">
      <alignment horizontal="center"/>
    </xf>
    <xf numFmtId="43" fontId="3" fillId="3" borderId="8" xfId="1" applyFont="1" applyFill="1" applyBorder="1" applyAlignment="1">
      <alignment horizontal="center"/>
    </xf>
    <xf numFmtId="43" fontId="3" fillId="8" borderId="7" xfId="1" applyFont="1" applyFill="1" applyBorder="1" applyAlignment="1">
      <alignment horizontal="center"/>
    </xf>
    <xf numFmtId="43" fontId="3" fillId="8" borderId="10" xfId="1" applyFont="1" applyFill="1" applyBorder="1" applyAlignment="1">
      <alignment horizontal="center"/>
    </xf>
    <xf numFmtId="43" fontId="3" fillId="8" borderId="8" xfId="1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58"/>
  <sheetViews>
    <sheetView workbookViewId="0"/>
  </sheetViews>
  <sheetFormatPr baseColWidth="10" defaultColWidth="11.42578125" defaultRowHeight="11.25" x14ac:dyDescent="0.2"/>
  <cols>
    <col min="1" max="1" width="59.5703125" style="35" customWidth="1"/>
    <col min="2" max="2" width="17.28515625" style="36" customWidth="1"/>
    <col min="3" max="3" width="16.7109375" style="36" customWidth="1"/>
    <col min="4" max="4" width="20.5703125" style="36" customWidth="1"/>
    <col min="5" max="5" width="20.85546875" style="37" customWidth="1"/>
    <col min="6" max="6" width="17.42578125" style="36" customWidth="1"/>
    <col min="7" max="7" width="16.42578125" style="36" customWidth="1"/>
    <col min="8" max="8" width="13.7109375" style="38" customWidth="1"/>
    <col min="9" max="9" width="61.28515625" style="39" customWidth="1"/>
    <col min="10" max="15" width="16.7109375" style="39" customWidth="1"/>
    <col min="16" max="16" width="11.42578125" style="38"/>
    <col min="17" max="17" width="57.42578125" style="48" customWidth="1"/>
    <col min="18" max="18" width="17.7109375" style="40" customWidth="1"/>
    <col min="19" max="19" width="17.7109375" style="49" customWidth="1"/>
    <col min="20" max="23" width="17.7109375" style="40" customWidth="1"/>
    <col min="24" max="24" width="11.42578125" style="38"/>
    <col min="25" max="25" width="43" style="35" customWidth="1"/>
    <col min="26" max="26" width="21.7109375" style="40" customWidth="1"/>
    <col min="27" max="31" width="17.28515625" style="40" customWidth="1"/>
    <col min="32" max="32" width="11.42578125" style="38"/>
    <col min="33" max="33" width="43" style="35" customWidth="1"/>
    <col min="34" max="34" width="21.7109375" style="40" customWidth="1"/>
    <col min="35" max="39" width="18.5703125" style="40" customWidth="1"/>
    <col min="40" max="40" width="11.42578125" style="38"/>
    <col min="41" max="41" width="46.42578125" style="35" customWidth="1"/>
    <col min="42" max="42" width="18.28515625" style="40" customWidth="1"/>
    <col min="43" max="47" width="14.140625" style="40" customWidth="1"/>
    <col min="48" max="48" width="11.42578125" style="38"/>
    <col min="49" max="49" width="46.28515625" style="40" customWidth="1"/>
    <col min="50" max="51" width="16.85546875" style="40" customWidth="1"/>
    <col min="52" max="53" width="17.85546875" style="40" customWidth="1"/>
    <col min="54" max="55" width="16.85546875" style="40" customWidth="1"/>
    <col min="56" max="56" width="39.85546875" style="40" customWidth="1"/>
    <col min="57" max="58" width="16.85546875" style="40" bestFit="1" customWidth="1"/>
    <col min="59" max="60" width="17.85546875" style="40" bestFit="1" customWidth="1"/>
    <col min="61" max="62" width="16.85546875" style="40" bestFit="1" customWidth="1"/>
    <col min="63" max="16384" width="11.42578125" style="40"/>
  </cols>
  <sheetData>
    <row r="1" spans="1:62" x14ac:dyDescent="0.2">
      <c r="Q1" s="39"/>
      <c r="R1" s="39"/>
      <c r="S1" s="39"/>
      <c r="T1" s="39"/>
      <c r="U1" s="39"/>
      <c r="V1" s="39"/>
      <c r="W1" s="39"/>
    </row>
    <row r="2" spans="1:62" x14ac:dyDescent="0.2">
      <c r="A2" s="41" t="s">
        <v>1</v>
      </c>
      <c r="I2" s="42" t="s">
        <v>1</v>
      </c>
      <c r="J2" s="42"/>
      <c r="K2" s="42"/>
      <c r="L2" s="42"/>
      <c r="M2" s="42"/>
      <c r="N2" s="42"/>
      <c r="O2" s="42"/>
      <c r="Q2" s="42" t="s">
        <v>1</v>
      </c>
      <c r="R2" s="42"/>
      <c r="S2" s="42"/>
      <c r="T2" s="42"/>
      <c r="U2" s="42"/>
      <c r="V2" s="42"/>
      <c r="W2" s="42"/>
      <c r="Y2" s="4" t="s">
        <v>1</v>
      </c>
      <c r="AG2" s="4" t="s">
        <v>1</v>
      </c>
      <c r="AO2" s="4" t="s">
        <v>1</v>
      </c>
    </row>
    <row r="3" spans="1:62" x14ac:dyDescent="0.2">
      <c r="A3" s="41" t="s">
        <v>67</v>
      </c>
      <c r="I3" s="42" t="s">
        <v>68</v>
      </c>
      <c r="J3" s="42"/>
      <c r="K3" s="42"/>
      <c r="L3" s="42"/>
      <c r="M3" s="42"/>
      <c r="N3" s="42"/>
      <c r="O3" s="42"/>
      <c r="Q3" s="42" t="s">
        <v>68</v>
      </c>
      <c r="R3" s="42"/>
      <c r="S3" s="42"/>
      <c r="T3" s="42"/>
      <c r="U3" s="42"/>
      <c r="V3" s="42"/>
      <c r="W3" s="42"/>
      <c r="Y3" s="4" t="s">
        <v>69</v>
      </c>
      <c r="AG3" s="4" t="s">
        <v>69</v>
      </c>
      <c r="AO3" s="4" t="s">
        <v>69</v>
      </c>
      <c r="AW3" s="40" t="s">
        <v>1</v>
      </c>
      <c r="BD3" s="40" t="s">
        <v>1</v>
      </c>
    </row>
    <row r="4" spans="1:62" x14ac:dyDescent="0.2">
      <c r="A4" s="41" t="s">
        <v>70</v>
      </c>
      <c r="I4" s="42" t="s">
        <v>71</v>
      </c>
      <c r="J4" s="42"/>
      <c r="K4" s="42"/>
      <c r="L4" s="42"/>
      <c r="M4" s="42"/>
      <c r="N4" s="42"/>
      <c r="O4" s="42"/>
      <c r="Q4" s="42" t="s">
        <v>72</v>
      </c>
      <c r="R4" s="42"/>
      <c r="S4" s="42"/>
      <c r="T4" s="42"/>
      <c r="U4" s="42"/>
      <c r="V4" s="42"/>
      <c r="W4" s="42"/>
      <c r="Y4" s="4" t="s">
        <v>73</v>
      </c>
      <c r="AG4" s="4" t="s">
        <v>74</v>
      </c>
      <c r="AO4" s="4" t="s">
        <v>75</v>
      </c>
      <c r="AW4" s="40" t="s">
        <v>68</v>
      </c>
      <c r="BD4" s="40" t="s">
        <v>226</v>
      </c>
    </row>
    <row r="5" spans="1:62" x14ac:dyDescent="0.2">
      <c r="A5" s="41" t="s">
        <v>76</v>
      </c>
      <c r="Q5" s="39"/>
      <c r="R5" s="39"/>
      <c r="S5" s="39"/>
      <c r="T5" s="39"/>
      <c r="U5" s="39"/>
      <c r="V5" s="39"/>
      <c r="W5" s="39"/>
      <c r="AW5" s="40" t="s">
        <v>228</v>
      </c>
      <c r="BD5" s="40" t="s">
        <v>227</v>
      </c>
    </row>
    <row r="6" spans="1:62" x14ac:dyDescent="0.2">
      <c r="A6" s="41" t="s">
        <v>77</v>
      </c>
      <c r="B6" s="43" t="s">
        <v>78</v>
      </c>
      <c r="D6" s="43" t="s">
        <v>79</v>
      </c>
      <c r="F6" s="43" t="s">
        <v>80</v>
      </c>
      <c r="I6" s="44" t="s">
        <v>77</v>
      </c>
      <c r="J6" s="217" t="s">
        <v>78</v>
      </c>
      <c r="K6" s="217"/>
      <c r="L6" s="217" t="s">
        <v>79</v>
      </c>
      <c r="M6" s="217"/>
      <c r="N6" s="217" t="s">
        <v>80</v>
      </c>
      <c r="O6" s="217"/>
      <c r="Q6" s="44" t="s">
        <v>77</v>
      </c>
      <c r="R6" s="217" t="s">
        <v>78</v>
      </c>
      <c r="S6" s="217"/>
      <c r="T6" s="217" t="s">
        <v>79</v>
      </c>
      <c r="U6" s="217"/>
      <c r="V6" s="217" t="s">
        <v>80</v>
      </c>
      <c r="W6" s="217"/>
      <c r="Y6" s="45"/>
      <c r="Z6" s="217" t="s">
        <v>78</v>
      </c>
      <c r="AA6" s="217"/>
      <c r="AB6" s="217" t="s">
        <v>79</v>
      </c>
      <c r="AC6" s="217"/>
      <c r="AD6" s="217" t="s">
        <v>80</v>
      </c>
      <c r="AE6" s="217"/>
      <c r="AG6" s="45"/>
      <c r="AH6" s="217" t="s">
        <v>78</v>
      </c>
      <c r="AI6" s="217"/>
      <c r="AJ6" s="217" t="s">
        <v>79</v>
      </c>
      <c r="AK6" s="217"/>
      <c r="AL6" s="217" t="s">
        <v>80</v>
      </c>
      <c r="AM6" s="217"/>
      <c r="AO6" s="46"/>
      <c r="AP6" s="217" t="s">
        <v>78</v>
      </c>
      <c r="AQ6" s="217"/>
      <c r="AR6" s="217" t="s">
        <v>79</v>
      </c>
      <c r="AS6" s="217"/>
      <c r="AT6" s="217" t="s">
        <v>80</v>
      </c>
      <c r="AU6" s="217"/>
    </row>
    <row r="7" spans="1:62" x14ac:dyDescent="0.2">
      <c r="B7" s="43" t="s">
        <v>81</v>
      </c>
      <c r="C7" s="43" t="s">
        <v>82</v>
      </c>
      <c r="D7" s="43" t="s">
        <v>81</v>
      </c>
      <c r="E7" s="47" t="s">
        <v>82</v>
      </c>
      <c r="F7" s="43" t="s">
        <v>81</v>
      </c>
      <c r="G7" s="43" t="s">
        <v>82</v>
      </c>
      <c r="I7" s="40"/>
      <c r="J7" s="33" t="s">
        <v>81</v>
      </c>
      <c r="K7" s="33" t="s">
        <v>82</v>
      </c>
      <c r="L7" s="33" t="s">
        <v>81</v>
      </c>
      <c r="M7" s="33" t="s">
        <v>82</v>
      </c>
      <c r="N7" s="33" t="s">
        <v>81</v>
      </c>
      <c r="O7" s="33" t="s">
        <v>82</v>
      </c>
      <c r="Q7" s="40"/>
      <c r="R7" s="33" t="s">
        <v>81</v>
      </c>
      <c r="S7" s="33" t="s">
        <v>82</v>
      </c>
      <c r="T7" s="33" t="s">
        <v>81</v>
      </c>
      <c r="U7" s="33" t="s">
        <v>82</v>
      </c>
      <c r="V7" s="33" t="s">
        <v>81</v>
      </c>
      <c r="W7" s="33" t="s">
        <v>82</v>
      </c>
      <c r="Y7" s="5" t="s">
        <v>77</v>
      </c>
      <c r="Z7" s="33" t="s">
        <v>81</v>
      </c>
      <c r="AA7" s="33" t="s">
        <v>82</v>
      </c>
      <c r="AB7" s="33" t="s">
        <v>81</v>
      </c>
      <c r="AC7" s="33" t="s">
        <v>82</v>
      </c>
      <c r="AD7" s="33" t="s">
        <v>81</v>
      </c>
      <c r="AE7" s="33" t="s">
        <v>82</v>
      </c>
      <c r="AG7" s="5" t="s">
        <v>77</v>
      </c>
      <c r="AH7" s="33" t="s">
        <v>81</v>
      </c>
      <c r="AI7" s="33" t="s">
        <v>82</v>
      </c>
      <c r="AJ7" s="33" t="s">
        <v>81</v>
      </c>
      <c r="AK7" s="33" t="s">
        <v>82</v>
      </c>
      <c r="AL7" s="33" t="s">
        <v>81</v>
      </c>
      <c r="AM7" s="33" t="s">
        <v>82</v>
      </c>
      <c r="AO7" s="6" t="s">
        <v>77</v>
      </c>
      <c r="AP7" s="33" t="s">
        <v>81</v>
      </c>
      <c r="AQ7" s="33" t="s">
        <v>82</v>
      </c>
      <c r="AR7" s="33" t="s">
        <v>81</v>
      </c>
      <c r="AS7" s="33" t="s">
        <v>82</v>
      </c>
      <c r="AT7" s="33" t="s">
        <v>81</v>
      </c>
      <c r="AU7" s="33" t="s">
        <v>82</v>
      </c>
      <c r="AW7" s="40" t="s">
        <v>77</v>
      </c>
      <c r="AX7" s="40" t="s">
        <v>78</v>
      </c>
      <c r="AZ7" s="40" t="s">
        <v>79</v>
      </c>
      <c r="BB7" s="40" t="s">
        <v>80</v>
      </c>
      <c r="BE7" s="40" t="s">
        <v>78</v>
      </c>
      <c r="BG7" s="40" t="s">
        <v>79</v>
      </c>
      <c r="BI7" s="40" t="s">
        <v>80</v>
      </c>
    </row>
    <row r="8" spans="1:62" x14ac:dyDescent="0.2">
      <c r="I8" s="40"/>
      <c r="J8" s="33"/>
      <c r="K8" s="33"/>
      <c r="L8" s="33"/>
      <c r="M8" s="33"/>
      <c r="N8" s="33"/>
      <c r="O8" s="33"/>
      <c r="Q8" s="40"/>
      <c r="R8" s="33"/>
      <c r="S8" s="33"/>
      <c r="T8" s="33"/>
      <c r="U8" s="33"/>
      <c r="V8" s="33"/>
      <c r="W8" s="33"/>
      <c r="Y8" s="5"/>
      <c r="Z8" s="33"/>
      <c r="AA8" s="33"/>
      <c r="AB8" s="33"/>
      <c r="AC8" s="33"/>
      <c r="AD8" s="33"/>
      <c r="AE8" s="33"/>
      <c r="AG8" s="5"/>
      <c r="AH8" s="33"/>
      <c r="AI8" s="33"/>
      <c r="AJ8" s="33"/>
      <c r="AK8" s="33"/>
      <c r="AL8" s="33"/>
      <c r="AM8" s="33"/>
      <c r="AO8" s="6"/>
      <c r="AP8" s="33"/>
      <c r="AQ8" s="33"/>
      <c r="AR8" s="33"/>
      <c r="AS8" s="33"/>
      <c r="AT8" s="33"/>
      <c r="AU8" s="33"/>
      <c r="AX8" s="40" t="s">
        <v>81</v>
      </c>
      <c r="AY8" s="40" t="s">
        <v>82</v>
      </c>
      <c r="AZ8" s="40" t="s">
        <v>81</v>
      </c>
      <c r="BA8" s="40" t="s">
        <v>82</v>
      </c>
      <c r="BB8" s="40" t="s">
        <v>81</v>
      </c>
      <c r="BC8" s="40" t="s">
        <v>82</v>
      </c>
      <c r="BD8" s="40" t="s">
        <v>77</v>
      </c>
      <c r="BE8" s="40" t="s">
        <v>81</v>
      </c>
      <c r="BF8" s="40" t="s">
        <v>82</v>
      </c>
      <c r="BG8" s="40" t="s">
        <v>81</v>
      </c>
      <c r="BH8" s="40" t="s">
        <v>82</v>
      </c>
      <c r="BI8" s="40" t="s">
        <v>81</v>
      </c>
      <c r="BJ8" s="40" t="s">
        <v>82</v>
      </c>
    </row>
    <row r="9" spans="1:62" x14ac:dyDescent="0.2">
      <c r="A9" s="41" t="s">
        <v>83</v>
      </c>
      <c r="B9" s="43">
        <v>236100</v>
      </c>
      <c r="D9" s="43">
        <v>2551132.25</v>
      </c>
      <c r="E9" s="47">
        <v>2550132.25</v>
      </c>
      <c r="F9" s="43">
        <v>237100</v>
      </c>
      <c r="H9" s="38">
        <f>+F9-AD9</f>
        <v>0</v>
      </c>
      <c r="I9" s="41" t="s">
        <v>84</v>
      </c>
      <c r="J9" s="41">
        <v>236100</v>
      </c>
      <c r="K9" s="41"/>
      <c r="L9" s="41">
        <v>1029932.68</v>
      </c>
      <c r="M9" s="41">
        <v>550288.03</v>
      </c>
      <c r="N9" s="41">
        <v>715744.65</v>
      </c>
      <c r="O9" s="41"/>
      <c r="Q9" s="48" t="s">
        <v>84</v>
      </c>
      <c r="R9" s="40">
        <v>715744.65</v>
      </c>
      <c r="T9" s="40">
        <v>1144766.6200000001</v>
      </c>
      <c r="U9" s="40">
        <v>623411.27</v>
      </c>
      <c r="V9" s="40">
        <v>237100</v>
      </c>
      <c r="X9" s="38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8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8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8">
        <f>+AP9-AL9</f>
        <v>0</v>
      </c>
      <c r="AW9" s="40" t="s">
        <v>84</v>
      </c>
      <c r="AX9" s="40">
        <v>237100</v>
      </c>
      <c r="AZ9" s="40">
        <v>846904.03</v>
      </c>
      <c r="BA9" s="40">
        <v>845904.03</v>
      </c>
      <c r="BB9" s="40">
        <v>238100</v>
      </c>
      <c r="BD9" s="40" t="s">
        <v>84</v>
      </c>
      <c r="BE9" s="40">
        <v>238100</v>
      </c>
      <c r="BG9" s="40">
        <v>1084433.1399999999</v>
      </c>
      <c r="BH9" s="40">
        <v>1208960.7</v>
      </c>
      <c r="BI9" s="40">
        <v>113572.44</v>
      </c>
    </row>
    <row r="10" spans="1:62" x14ac:dyDescent="0.2">
      <c r="A10" s="41" t="s">
        <v>85</v>
      </c>
      <c r="B10" s="43">
        <v>59867934.270000003</v>
      </c>
      <c r="D10" s="43">
        <v>5511003057.6300001</v>
      </c>
      <c r="E10" s="47">
        <v>5482589041.2600002</v>
      </c>
      <c r="F10" s="43">
        <v>88281950.640000001</v>
      </c>
      <c r="H10" s="38">
        <f t="shared" ref="H10:H33" si="0">+F10-AD10</f>
        <v>0</v>
      </c>
      <c r="I10" s="41" t="s">
        <v>85</v>
      </c>
      <c r="J10" s="41">
        <v>59867934.270000003</v>
      </c>
      <c r="K10" s="41"/>
      <c r="L10" s="41">
        <v>831713593.80999994</v>
      </c>
      <c r="M10" s="41">
        <v>782889525.97000003</v>
      </c>
      <c r="N10" s="41">
        <v>108692002.11</v>
      </c>
      <c r="O10" s="41"/>
      <c r="Q10" s="50" t="s">
        <v>85</v>
      </c>
      <c r="R10" s="40">
        <v>108692002.11</v>
      </c>
      <c r="T10" s="40">
        <v>1571772575</v>
      </c>
      <c r="U10" s="40">
        <v>1546276485.3299999</v>
      </c>
      <c r="V10" s="40">
        <v>134188091.78</v>
      </c>
      <c r="X10" s="38">
        <f t="shared" ref="X10:X64" si="1">+R10-N10</f>
        <v>0</v>
      </c>
      <c r="Y10" s="35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8">
        <f t="shared" ref="AF10:AF64" si="2">+Z10-V10</f>
        <v>0</v>
      </c>
      <c r="AG10" s="35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8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8">
        <f t="shared" ref="AV10:AV63" si="4">+AP10-AL10</f>
        <v>0</v>
      </c>
      <c r="AW10" s="40" t="s">
        <v>208</v>
      </c>
      <c r="AX10" s="40">
        <v>107201324.81999999</v>
      </c>
      <c r="AZ10" s="40">
        <v>7761562793.8500004</v>
      </c>
      <c r="BA10" s="40">
        <v>7692329780.0299997</v>
      </c>
      <c r="BB10" s="40">
        <v>176434338.63999999</v>
      </c>
      <c r="BD10" s="40" t="s">
        <v>215</v>
      </c>
      <c r="BE10" s="40">
        <v>176434338.63999999</v>
      </c>
      <c r="BG10" s="40">
        <v>6745874087.04</v>
      </c>
      <c r="BH10" s="40">
        <v>6861641563.1800003</v>
      </c>
      <c r="BI10" s="40">
        <v>60666862.5</v>
      </c>
    </row>
    <row r="11" spans="1:62" x14ac:dyDescent="0.2">
      <c r="A11" s="41" t="s">
        <v>86</v>
      </c>
      <c r="B11" s="43">
        <v>4362999.3499999996</v>
      </c>
      <c r="D11" s="43">
        <v>4960000023.8299999</v>
      </c>
      <c r="E11" s="47">
        <v>4830335601.0900002</v>
      </c>
      <c r="F11" s="43">
        <v>134027422.09</v>
      </c>
      <c r="H11" s="38">
        <f t="shared" si="0"/>
        <v>0</v>
      </c>
      <c r="I11" s="41" t="s">
        <v>87</v>
      </c>
      <c r="J11" s="41">
        <v>4362999.3499999996</v>
      </c>
      <c r="K11" s="41"/>
      <c r="L11" s="41">
        <v>612860081.02999997</v>
      </c>
      <c r="M11" s="41">
        <v>574222269.76999998</v>
      </c>
      <c r="N11" s="41">
        <v>43000810.609999999</v>
      </c>
      <c r="O11" s="41"/>
      <c r="Q11" s="50" t="s">
        <v>86</v>
      </c>
      <c r="R11" s="40">
        <v>43000810.609999999</v>
      </c>
      <c r="T11" s="40">
        <v>1422055350.22</v>
      </c>
      <c r="U11" s="40">
        <v>1380022080.22</v>
      </c>
      <c r="V11" s="40">
        <v>85034080.609999999</v>
      </c>
      <c r="X11" s="38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8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8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8">
        <f t="shared" si="4"/>
        <v>0</v>
      </c>
      <c r="AW11" s="40" t="s">
        <v>86</v>
      </c>
      <c r="AX11" s="40">
        <v>129587438.73</v>
      </c>
      <c r="AZ11" s="40">
        <v>7044188080.5299997</v>
      </c>
      <c r="BA11" s="40">
        <v>7121047020.6000004</v>
      </c>
      <c r="BB11" s="40">
        <v>52728498.659999996</v>
      </c>
      <c r="BD11" s="40" t="s">
        <v>86</v>
      </c>
      <c r="BE11" s="40">
        <v>52728498.659999996</v>
      </c>
      <c r="BG11" s="40">
        <v>5935869480.0500002</v>
      </c>
      <c r="BH11" s="40">
        <v>5984319953.4399996</v>
      </c>
      <c r="BI11" s="40">
        <v>4278025.2699999996</v>
      </c>
    </row>
    <row r="12" spans="1:62" ht="22.5" x14ac:dyDescent="0.2">
      <c r="A12" s="41" t="s">
        <v>88</v>
      </c>
      <c r="B12" s="43">
        <v>45755</v>
      </c>
      <c r="D12" s="43">
        <v>500000</v>
      </c>
      <c r="F12" s="43">
        <v>545755</v>
      </c>
      <c r="H12" s="38">
        <f t="shared" si="0"/>
        <v>0</v>
      </c>
      <c r="I12" s="41" t="s">
        <v>89</v>
      </c>
      <c r="J12" s="41">
        <v>45755</v>
      </c>
      <c r="K12" s="41"/>
      <c r="L12" s="41">
        <v>500000</v>
      </c>
      <c r="M12" s="41"/>
      <c r="N12" s="41">
        <v>545755</v>
      </c>
      <c r="O12" s="41"/>
      <c r="Q12" s="50" t="s">
        <v>89</v>
      </c>
      <c r="R12" s="40">
        <v>545755</v>
      </c>
      <c r="T12" s="40">
        <v>0</v>
      </c>
      <c r="V12" s="40">
        <v>545755</v>
      </c>
      <c r="X12" s="38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8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8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8">
        <f t="shared" si="4"/>
        <v>0</v>
      </c>
      <c r="AW12" s="40" t="s">
        <v>89</v>
      </c>
      <c r="AX12" s="40">
        <v>545755</v>
      </c>
      <c r="AZ12" s="40">
        <v>0</v>
      </c>
      <c r="BB12" s="40">
        <v>545755</v>
      </c>
      <c r="BD12" s="40" t="s">
        <v>88</v>
      </c>
      <c r="BE12" s="40">
        <v>545755</v>
      </c>
      <c r="BG12" s="40">
        <v>0</v>
      </c>
      <c r="BH12" s="40">
        <v>408325.97</v>
      </c>
      <c r="BI12" s="40">
        <v>137429.03</v>
      </c>
    </row>
    <row r="13" spans="1:62" x14ac:dyDescent="0.2">
      <c r="A13" s="41" t="s">
        <v>90</v>
      </c>
      <c r="B13" s="43">
        <v>36464573.280000001</v>
      </c>
      <c r="D13" s="43">
        <v>87665120.469999999</v>
      </c>
      <c r="E13" s="47">
        <v>120413597.14</v>
      </c>
      <c r="F13" s="43">
        <v>3716096.61</v>
      </c>
      <c r="H13" s="38">
        <f t="shared" si="0"/>
        <v>0</v>
      </c>
      <c r="I13" s="41" t="s">
        <v>90</v>
      </c>
      <c r="J13" s="41">
        <v>36464573.280000001</v>
      </c>
      <c r="K13" s="41"/>
      <c r="L13" s="41">
        <v>25273060.16</v>
      </c>
      <c r="M13" s="41">
        <v>61217085.950000003</v>
      </c>
      <c r="N13" s="41">
        <v>520547.49</v>
      </c>
      <c r="O13" s="41"/>
      <c r="Q13" s="50" t="s">
        <v>90</v>
      </c>
      <c r="R13" s="40">
        <v>520547.49</v>
      </c>
      <c r="T13" s="40">
        <v>35581836.100000001</v>
      </c>
      <c r="U13" s="40">
        <v>34385154.380000003</v>
      </c>
      <c r="V13" s="40">
        <v>1717229.21</v>
      </c>
      <c r="X13" s="38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8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8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8">
        <f t="shared" si="4"/>
        <v>0</v>
      </c>
      <c r="AW13" s="40" t="s">
        <v>90</v>
      </c>
      <c r="AX13" s="40">
        <v>8653327.1500000004</v>
      </c>
      <c r="AZ13" s="40">
        <v>120319623.94</v>
      </c>
      <c r="BA13" s="40">
        <v>105289074.72</v>
      </c>
      <c r="BB13" s="40">
        <v>23683876.370000001</v>
      </c>
      <c r="BD13" s="40" t="s">
        <v>90</v>
      </c>
      <c r="BE13" s="40">
        <v>23683876.370000001</v>
      </c>
      <c r="BG13" s="40">
        <v>124646340.54000001</v>
      </c>
      <c r="BH13" s="40">
        <v>142867660.56</v>
      </c>
      <c r="BI13" s="40">
        <v>5462556.3499999996</v>
      </c>
    </row>
    <row r="14" spans="1:62" ht="22.5" x14ac:dyDescent="0.2">
      <c r="A14" s="41" t="s">
        <v>91</v>
      </c>
      <c r="B14" s="43">
        <v>2855391.91</v>
      </c>
      <c r="D14" s="43">
        <v>5801902.5199999996</v>
      </c>
      <c r="E14" s="47">
        <v>4389030.7</v>
      </c>
      <c r="F14" s="43">
        <v>4268263.7300000004</v>
      </c>
      <c r="H14" s="38">
        <f t="shared" si="0"/>
        <v>0</v>
      </c>
      <c r="I14" s="41" t="s">
        <v>91</v>
      </c>
      <c r="J14" s="41">
        <v>2855391.91</v>
      </c>
      <c r="K14" s="41"/>
      <c r="L14" s="41">
        <v>2312236.37</v>
      </c>
      <c r="M14" s="41">
        <v>1345953.12</v>
      </c>
      <c r="N14" s="41">
        <v>3821675.16</v>
      </c>
      <c r="O14" s="41"/>
      <c r="Q14" s="50" t="s">
        <v>91</v>
      </c>
      <c r="R14" s="40">
        <v>3821675.16</v>
      </c>
      <c r="T14" s="40">
        <v>1240473.55</v>
      </c>
      <c r="U14" s="40">
        <v>1278885.8700000001</v>
      </c>
      <c r="V14" s="40">
        <v>3783262.84</v>
      </c>
      <c r="X14" s="38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8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8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8">
        <f t="shared" si="4"/>
        <v>0</v>
      </c>
      <c r="AW14" s="40" t="s">
        <v>91</v>
      </c>
      <c r="AX14" s="40">
        <v>2874243.19</v>
      </c>
      <c r="AZ14" s="40">
        <v>7924911.29</v>
      </c>
      <c r="BA14" s="40">
        <v>5280369.62</v>
      </c>
      <c r="BB14" s="40">
        <v>5518784.8600000003</v>
      </c>
      <c r="BD14" s="40" t="s">
        <v>91</v>
      </c>
      <c r="BE14" s="40">
        <v>5518784.8600000003</v>
      </c>
      <c r="BG14" s="40">
        <v>5482141.6799999997</v>
      </c>
      <c r="BH14" s="40">
        <v>7034338.6399999997</v>
      </c>
      <c r="BI14" s="40">
        <v>3966587.9</v>
      </c>
    </row>
    <row r="15" spans="1:62" x14ac:dyDescent="0.2">
      <c r="A15" s="41" t="s">
        <v>92</v>
      </c>
      <c r="B15" s="43">
        <v>2426818.77</v>
      </c>
      <c r="D15" s="43">
        <v>1529122.74</v>
      </c>
      <c r="E15" s="47">
        <v>1706442.3</v>
      </c>
      <c r="F15" s="43">
        <v>2249499.21</v>
      </c>
      <c r="H15" s="38">
        <f t="shared" si="0"/>
        <v>0</v>
      </c>
      <c r="I15" s="41" t="s">
        <v>93</v>
      </c>
      <c r="J15" s="41">
        <v>2426818.77</v>
      </c>
      <c r="K15" s="41"/>
      <c r="L15" s="41">
        <v>171469.37</v>
      </c>
      <c r="M15" s="41">
        <v>246088.75</v>
      </c>
      <c r="N15" s="41">
        <v>2352199.39</v>
      </c>
      <c r="O15" s="41"/>
      <c r="Q15" s="50" t="s">
        <v>92</v>
      </c>
      <c r="R15" s="40">
        <v>2352199.39</v>
      </c>
      <c r="T15" s="40">
        <v>1250991.67</v>
      </c>
      <c r="U15" s="40">
        <v>269349.59999999998</v>
      </c>
      <c r="V15" s="40">
        <v>3333841.46</v>
      </c>
      <c r="X15" s="38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8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8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8">
        <f t="shared" si="4"/>
        <v>0</v>
      </c>
      <c r="AW15" s="40" t="s">
        <v>209</v>
      </c>
      <c r="AX15" s="40">
        <v>2043040.23</v>
      </c>
      <c r="AZ15" s="40">
        <v>1191287.52</v>
      </c>
      <c r="BA15" s="40">
        <v>865475.59</v>
      </c>
      <c r="BB15" s="40">
        <v>2368852.16</v>
      </c>
      <c r="BD15" s="40" t="s">
        <v>92</v>
      </c>
      <c r="BE15" s="40">
        <v>2368852.16</v>
      </c>
      <c r="BG15" s="40">
        <v>1318818.7</v>
      </c>
      <c r="BH15" s="40">
        <v>936171.63</v>
      </c>
      <c r="BI15" s="40">
        <v>2751499.23</v>
      </c>
    </row>
    <row r="16" spans="1:62" ht="33.75" x14ac:dyDescent="0.2">
      <c r="A16" s="41" t="s">
        <v>96</v>
      </c>
      <c r="B16" s="43">
        <v>2114632.86</v>
      </c>
      <c r="D16" s="43">
        <v>0</v>
      </c>
      <c r="F16" s="43">
        <v>2114632.86</v>
      </c>
      <c r="H16" s="38">
        <f t="shared" si="0"/>
        <v>0</v>
      </c>
      <c r="I16" s="41" t="s">
        <v>97</v>
      </c>
      <c r="J16" s="41">
        <v>2114632.86</v>
      </c>
      <c r="K16" s="41"/>
      <c r="L16" s="41">
        <v>0</v>
      </c>
      <c r="M16" s="41"/>
      <c r="N16" s="41">
        <v>2114632.86</v>
      </c>
      <c r="O16" s="41"/>
      <c r="Q16" s="50" t="s">
        <v>98</v>
      </c>
      <c r="R16" s="40">
        <v>2114632.86</v>
      </c>
      <c r="T16" s="40">
        <v>0</v>
      </c>
      <c r="V16" s="40">
        <v>2114632.86</v>
      </c>
      <c r="X16" s="38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8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8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8">
        <f t="shared" si="4"/>
        <v>0</v>
      </c>
      <c r="AW16" s="40" t="s">
        <v>98</v>
      </c>
      <c r="AX16" s="40">
        <v>2114632.86</v>
      </c>
      <c r="AZ16" s="40">
        <v>0</v>
      </c>
      <c r="BB16" s="40">
        <v>2114632.86</v>
      </c>
      <c r="BD16" s="40" t="s">
        <v>97</v>
      </c>
      <c r="BE16" s="40">
        <v>2114632.86</v>
      </c>
      <c r="BG16" s="40">
        <v>0</v>
      </c>
      <c r="BI16" s="40">
        <v>2114632.86</v>
      </c>
    </row>
    <row r="17" spans="1:62" ht="22.5" x14ac:dyDescent="0.2">
      <c r="A17" s="41" t="s">
        <v>100</v>
      </c>
      <c r="B17" s="43">
        <v>222801.01</v>
      </c>
      <c r="D17" s="43">
        <v>67455.679999999993</v>
      </c>
      <c r="E17" s="47">
        <v>184540.69</v>
      </c>
      <c r="F17" s="43">
        <v>105716</v>
      </c>
      <c r="H17" s="38">
        <f t="shared" si="0"/>
        <v>0</v>
      </c>
      <c r="I17" s="41" t="s">
        <v>100</v>
      </c>
      <c r="J17" s="41">
        <v>222801.01</v>
      </c>
      <c r="K17" s="41"/>
      <c r="L17" s="41">
        <v>6840</v>
      </c>
      <c r="M17" s="41"/>
      <c r="N17" s="41">
        <v>229641.01</v>
      </c>
      <c r="O17" s="41"/>
      <c r="Q17" s="50" t="s">
        <v>101</v>
      </c>
      <c r="R17" s="40">
        <v>229641.01</v>
      </c>
      <c r="T17" s="40">
        <v>6925.68</v>
      </c>
      <c r="U17" s="40">
        <v>107615</v>
      </c>
      <c r="V17" s="40">
        <v>128951.69</v>
      </c>
      <c r="X17" s="38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8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8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8">
        <f t="shared" si="4"/>
        <v>0</v>
      </c>
      <c r="AW17" s="40" t="s">
        <v>101</v>
      </c>
      <c r="AX17" s="40">
        <v>610806.80000000005</v>
      </c>
      <c r="AZ17" s="40">
        <v>64200.639999999999</v>
      </c>
      <c r="BA17" s="40">
        <v>374689.48</v>
      </c>
      <c r="BB17" s="40">
        <v>300317.96000000002</v>
      </c>
      <c r="BD17" s="40" t="s">
        <v>100</v>
      </c>
      <c r="BE17" s="40">
        <v>300317.96000000002</v>
      </c>
      <c r="BG17" s="40">
        <v>153300.4</v>
      </c>
      <c r="BH17" s="40">
        <v>430153.36</v>
      </c>
      <c r="BI17" s="40">
        <v>23465</v>
      </c>
    </row>
    <row r="18" spans="1:62" ht="22.5" x14ac:dyDescent="0.2">
      <c r="A18" s="41" t="s">
        <v>103</v>
      </c>
      <c r="B18" s="43">
        <v>1979679.66</v>
      </c>
      <c r="D18" s="43">
        <v>4640416.0199999996</v>
      </c>
      <c r="E18" s="47">
        <v>4511091.78</v>
      </c>
      <c r="F18" s="43">
        <v>2109003.9</v>
      </c>
      <c r="H18" s="38">
        <f t="shared" si="0"/>
        <v>0</v>
      </c>
      <c r="I18" s="41" t="s">
        <v>103</v>
      </c>
      <c r="J18" s="41">
        <v>1979679.66</v>
      </c>
      <c r="K18" s="41"/>
      <c r="L18" s="41">
        <v>1402617.17</v>
      </c>
      <c r="M18" s="41">
        <v>1405751.48</v>
      </c>
      <c r="N18" s="41">
        <v>1976545.35</v>
      </c>
      <c r="O18" s="41"/>
      <c r="Q18" s="50" t="s">
        <v>103</v>
      </c>
      <c r="R18" s="40">
        <v>1976545.35</v>
      </c>
      <c r="T18" s="40">
        <v>1655410.93</v>
      </c>
      <c r="U18" s="40">
        <v>1549672.29</v>
      </c>
      <c r="V18" s="40">
        <v>2082283.99</v>
      </c>
      <c r="X18" s="38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8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8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8">
        <f t="shared" si="4"/>
        <v>0</v>
      </c>
      <c r="AW18" s="40" t="s">
        <v>103</v>
      </c>
      <c r="AX18" s="40">
        <v>1963965.73</v>
      </c>
      <c r="AZ18" s="40">
        <v>4302451.34</v>
      </c>
      <c r="BA18" s="40">
        <v>4198085.8099999996</v>
      </c>
      <c r="BB18" s="40">
        <v>2068331.26</v>
      </c>
      <c r="BD18" s="40" t="s">
        <v>103</v>
      </c>
      <c r="BE18" s="40">
        <v>2068331.26</v>
      </c>
      <c r="BG18" s="40">
        <v>3324051</v>
      </c>
      <c r="BH18" s="40">
        <v>3953947.11</v>
      </c>
      <c r="BI18" s="40">
        <v>1438435.15</v>
      </c>
    </row>
    <row r="19" spans="1:62" x14ac:dyDescent="0.2">
      <c r="A19" s="41"/>
      <c r="B19" s="43"/>
      <c r="D19" s="43"/>
      <c r="E19" s="47"/>
      <c r="F19" s="43"/>
      <c r="H19" s="38">
        <f t="shared" si="0"/>
        <v>0</v>
      </c>
      <c r="I19" s="41"/>
      <c r="J19" s="41"/>
      <c r="K19" s="41"/>
      <c r="L19" s="41"/>
      <c r="M19" s="41"/>
      <c r="N19" s="41"/>
      <c r="O19" s="41"/>
      <c r="Q19" s="50"/>
      <c r="X19" s="38">
        <f t="shared" si="1"/>
        <v>0</v>
      </c>
      <c r="Y19" s="7"/>
      <c r="Z19" s="8"/>
      <c r="AB19" s="8"/>
      <c r="AC19" s="8"/>
      <c r="AD19" s="8"/>
      <c r="AF19" s="38">
        <f t="shared" si="2"/>
        <v>0</v>
      </c>
      <c r="AG19" s="7"/>
      <c r="AH19" s="8"/>
      <c r="AJ19" s="8"/>
      <c r="AK19" s="8"/>
      <c r="AL19" s="8"/>
      <c r="AN19" s="38">
        <f t="shared" si="3"/>
        <v>0</v>
      </c>
      <c r="AO19" s="7"/>
      <c r="AP19" s="8"/>
      <c r="AR19" s="8"/>
      <c r="AS19" s="8"/>
      <c r="AT19" s="8"/>
      <c r="AV19" s="38">
        <f t="shared" si="4"/>
        <v>0</v>
      </c>
      <c r="AW19" s="40" t="s">
        <v>104</v>
      </c>
      <c r="AX19" s="40">
        <v>337320457.14999998</v>
      </c>
      <c r="AZ19" s="40">
        <v>226421292.88</v>
      </c>
      <c r="BB19" s="40">
        <v>563741750.02999997</v>
      </c>
      <c r="BD19" s="40" t="s">
        <v>104</v>
      </c>
      <c r="BE19" s="40">
        <v>563741750.02999997</v>
      </c>
      <c r="BG19" s="40">
        <v>42540075.840000004</v>
      </c>
      <c r="BI19" s="40">
        <v>606281825.87</v>
      </c>
    </row>
    <row r="20" spans="1:62" x14ac:dyDescent="0.2">
      <c r="A20" s="41"/>
      <c r="B20" s="43"/>
      <c r="D20" s="43"/>
      <c r="E20" s="47"/>
      <c r="F20" s="43"/>
      <c r="H20" s="38">
        <f t="shared" si="0"/>
        <v>0</v>
      </c>
      <c r="I20" s="41"/>
      <c r="J20" s="41"/>
      <c r="K20" s="41"/>
      <c r="L20" s="41"/>
      <c r="M20" s="41"/>
      <c r="N20" s="41"/>
      <c r="O20" s="41"/>
      <c r="Q20" s="50"/>
      <c r="X20" s="38">
        <f t="shared" si="1"/>
        <v>0</v>
      </c>
      <c r="Y20" s="7"/>
      <c r="Z20" s="8"/>
      <c r="AB20" s="8"/>
      <c r="AC20" s="8"/>
      <c r="AD20" s="8"/>
      <c r="AF20" s="38">
        <f t="shared" si="2"/>
        <v>0</v>
      </c>
      <c r="AG20" s="7"/>
      <c r="AH20" s="8"/>
      <c r="AJ20" s="8"/>
      <c r="AK20" s="8"/>
      <c r="AL20" s="8"/>
      <c r="AN20" s="38">
        <f t="shared" si="3"/>
        <v>0</v>
      </c>
      <c r="AO20" s="7"/>
      <c r="AP20" s="8"/>
      <c r="AR20" s="8"/>
      <c r="AS20" s="8"/>
      <c r="AT20" s="8"/>
      <c r="AV20" s="38">
        <f t="shared" si="4"/>
        <v>0</v>
      </c>
      <c r="AW20" s="40" t="s">
        <v>105</v>
      </c>
      <c r="AX20" s="40">
        <v>262367497.80000001</v>
      </c>
      <c r="AZ20" s="40">
        <v>0</v>
      </c>
      <c r="BB20" s="40">
        <v>262367497.80000001</v>
      </c>
      <c r="BD20" s="40" t="s">
        <v>105</v>
      </c>
      <c r="BE20" s="40">
        <v>262367497.80000001</v>
      </c>
      <c r="BG20" s="40">
        <v>0</v>
      </c>
      <c r="BI20" s="40">
        <v>262367497.80000001</v>
      </c>
    </row>
    <row r="21" spans="1:62" x14ac:dyDescent="0.2">
      <c r="A21" s="41"/>
      <c r="B21" s="43"/>
      <c r="D21" s="43"/>
      <c r="E21" s="47"/>
      <c r="F21" s="43"/>
      <c r="H21" s="38">
        <f t="shared" si="0"/>
        <v>0</v>
      </c>
      <c r="I21" s="41"/>
      <c r="J21" s="41"/>
      <c r="K21" s="41"/>
      <c r="L21" s="41"/>
      <c r="M21" s="41"/>
      <c r="N21" s="41"/>
      <c r="O21" s="41"/>
      <c r="Q21" s="50"/>
      <c r="X21" s="38">
        <f t="shared" si="1"/>
        <v>0</v>
      </c>
      <c r="Y21" s="7"/>
      <c r="Z21" s="8"/>
      <c r="AB21" s="8"/>
      <c r="AC21" s="8"/>
      <c r="AD21" s="8"/>
      <c r="AF21" s="38">
        <f t="shared" si="2"/>
        <v>0</v>
      </c>
      <c r="AG21" s="7"/>
      <c r="AH21" s="8"/>
      <c r="AJ21" s="8"/>
      <c r="AK21" s="8"/>
      <c r="AL21" s="8"/>
      <c r="AN21" s="38">
        <f t="shared" si="3"/>
        <v>0</v>
      </c>
      <c r="AO21" s="7"/>
      <c r="AP21" s="8"/>
      <c r="AR21" s="8"/>
      <c r="AS21" s="8"/>
      <c r="AT21" s="8"/>
      <c r="AV21" s="38">
        <f t="shared" si="4"/>
        <v>0</v>
      </c>
      <c r="AW21" s="40" t="s">
        <v>106</v>
      </c>
      <c r="AX21" s="40">
        <v>88018671.700000003</v>
      </c>
      <c r="AZ21" s="40">
        <v>61994588.829999998</v>
      </c>
      <c r="BB21" s="40">
        <v>150013260.53</v>
      </c>
      <c r="BD21" s="40" t="s">
        <v>106</v>
      </c>
      <c r="BE21" s="40">
        <v>150013260.53</v>
      </c>
      <c r="BG21" s="40">
        <v>116962032.84</v>
      </c>
      <c r="BH21" s="40">
        <v>266975293.37</v>
      </c>
      <c r="BI21" s="40">
        <v>0</v>
      </c>
    </row>
    <row r="22" spans="1:62" x14ac:dyDescent="0.2">
      <c r="A22" s="41"/>
      <c r="B22" s="43"/>
      <c r="D22" s="43"/>
      <c r="E22" s="47"/>
      <c r="F22" s="43"/>
      <c r="H22" s="38">
        <f t="shared" si="0"/>
        <v>0</v>
      </c>
      <c r="I22" s="41"/>
      <c r="J22" s="41"/>
      <c r="K22" s="41"/>
      <c r="L22" s="41"/>
      <c r="M22" s="41"/>
      <c r="N22" s="41"/>
      <c r="O22" s="41"/>
      <c r="Q22" s="50"/>
      <c r="X22" s="38">
        <f t="shared" si="1"/>
        <v>0</v>
      </c>
      <c r="Y22" s="7"/>
      <c r="Z22" s="8"/>
      <c r="AB22" s="8"/>
      <c r="AC22" s="8"/>
      <c r="AD22" s="8"/>
      <c r="AF22" s="38">
        <f t="shared" si="2"/>
        <v>0</v>
      </c>
      <c r="AG22" s="7"/>
      <c r="AH22" s="8"/>
      <c r="AJ22" s="8"/>
      <c r="AK22" s="8"/>
      <c r="AL22" s="8"/>
      <c r="AN22" s="38">
        <f t="shared" si="3"/>
        <v>0</v>
      </c>
      <c r="AO22" s="7"/>
      <c r="AP22" s="8"/>
      <c r="AR22" s="8"/>
      <c r="AS22" s="8"/>
      <c r="AT22" s="8"/>
      <c r="AV22" s="38">
        <f t="shared" si="4"/>
        <v>0</v>
      </c>
      <c r="AW22" s="40" t="s">
        <v>109</v>
      </c>
      <c r="AX22" s="40">
        <v>24248675.579999998</v>
      </c>
      <c r="AZ22" s="40">
        <v>232613.42</v>
      </c>
      <c r="BB22" s="40">
        <v>24481289</v>
      </c>
      <c r="BD22" s="40" t="s">
        <v>108</v>
      </c>
      <c r="BE22" s="40">
        <v>24481289</v>
      </c>
      <c r="BG22" s="40">
        <v>1084384.8899999999</v>
      </c>
      <c r="BI22" s="40">
        <v>25565673.890000001</v>
      </c>
    </row>
    <row r="23" spans="1:62" x14ac:dyDescent="0.2">
      <c r="A23" s="41" t="s">
        <v>104</v>
      </c>
      <c r="B23" s="43">
        <v>337320457.14999998</v>
      </c>
      <c r="D23" s="43">
        <v>0</v>
      </c>
      <c r="F23" s="43">
        <v>337320457.14999998</v>
      </c>
      <c r="H23" s="38">
        <f t="shared" si="0"/>
        <v>0</v>
      </c>
      <c r="I23" s="42" t="s">
        <v>104</v>
      </c>
      <c r="J23" s="42">
        <v>337320457.14999998</v>
      </c>
      <c r="K23" s="42"/>
      <c r="L23" s="42">
        <v>0</v>
      </c>
      <c r="M23" s="42"/>
      <c r="N23" s="42">
        <v>337320457.14999998</v>
      </c>
      <c r="O23" s="42"/>
      <c r="Q23" s="50" t="s">
        <v>104</v>
      </c>
      <c r="R23" s="40">
        <v>337320457.14999998</v>
      </c>
      <c r="T23" s="40">
        <v>0</v>
      </c>
      <c r="V23" s="40">
        <v>337320457.14999998</v>
      </c>
      <c r="X23" s="38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8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8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8">
        <f t="shared" si="4"/>
        <v>0</v>
      </c>
      <c r="AW23" s="40" t="s">
        <v>110</v>
      </c>
      <c r="AX23" s="40">
        <v>2502773.6</v>
      </c>
      <c r="AZ23" s="40">
        <v>3333</v>
      </c>
      <c r="BB23" s="40">
        <v>2506106.6</v>
      </c>
      <c r="BD23" s="40" t="s">
        <v>110</v>
      </c>
      <c r="BE23" s="40">
        <v>2506106.6</v>
      </c>
      <c r="BG23" s="40">
        <v>0</v>
      </c>
      <c r="BI23" s="40">
        <v>2506106.6</v>
      </c>
    </row>
    <row r="24" spans="1:62" x14ac:dyDescent="0.2">
      <c r="A24" s="41" t="s">
        <v>105</v>
      </c>
      <c r="B24" s="43">
        <v>262367497.80000001</v>
      </c>
      <c r="D24" s="43">
        <v>0</v>
      </c>
      <c r="F24" s="43">
        <v>262367497.80000001</v>
      </c>
      <c r="H24" s="38">
        <f t="shared" si="0"/>
        <v>0</v>
      </c>
      <c r="I24" s="42" t="s">
        <v>105</v>
      </c>
      <c r="J24" s="42">
        <v>262367497.80000001</v>
      </c>
      <c r="K24" s="42"/>
      <c r="L24" s="42">
        <v>0</v>
      </c>
      <c r="M24" s="42"/>
      <c r="N24" s="42">
        <v>262367497.80000001</v>
      </c>
      <c r="O24" s="42"/>
      <c r="Q24" s="50" t="s">
        <v>105</v>
      </c>
      <c r="R24" s="40">
        <v>262367497.80000001</v>
      </c>
      <c r="T24" s="40">
        <v>0</v>
      </c>
      <c r="V24" s="40">
        <v>262367497.80000001</v>
      </c>
      <c r="X24" s="38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8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8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8">
        <f t="shared" si="4"/>
        <v>0</v>
      </c>
      <c r="AW24" s="40" t="s">
        <v>112</v>
      </c>
      <c r="AX24" s="40">
        <v>1504964.34</v>
      </c>
      <c r="AZ24" s="40">
        <v>0</v>
      </c>
      <c r="BB24" s="40">
        <v>1504964.34</v>
      </c>
      <c r="BD24" s="40" t="s">
        <v>112</v>
      </c>
      <c r="BE24" s="40">
        <v>1504964.34</v>
      </c>
      <c r="BG24" s="40">
        <v>0</v>
      </c>
      <c r="BI24" s="40">
        <v>1504964.34</v>
      </c>
    </row>
    <row r="25" spans="1:62" ht="22.5" x14ac:dyDescent="0.2">
      <c r="A25" s="41" t="s">
        <v>106</v>
      </c>
      <c r="B25" s="43">
        <v>0</v>
      </c>
      <c r="D25" s="43">
        <v>36304419.100000001</v>
      </c>
      <c r="F25" s="43">
        <v>36304419.100000001</v>
      </c>
      <c r="H25" s="38">
        <f t="shared" si="0"/>
        <v>0</v>
      </c>
      <c r="I25" s="41" t="s">
        <v>106</v>
      </c>
      <c r="J25" s="41">
        <v>0</v>
      </c>
      <c r="K25" s="41"/>
      <c r="L25" s="41">
        <v>7711336.5499999998</v>
      </c>
      <c r="M25" s="41"/>
      <c r="N25" s="41">
        <v>7711336.5499999998</v>
      </c>
      <c r="O25" s="41"/>
      <c r="Q25" s="50" t="s">
        <v>107</v>
      </c>
      <c r="R25" s="40">
        <v>7711336.5499999998</v>
      </c>
      <c r="T25" s="40">
        <v>14173354.65</v>
      </c>
      <c r="V25" s="40">
        <v>21884691.199999999</v>
      </c>
      <c r="X25" s="38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8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8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8">
        <f t="shared" si="4"/>
        <v>0</v>
      </c>
      <c r="AW25" s="40" t="s">
        <v>210</v>
      </c>
      <c r="AX25" s="40">
        <v>96393648.709999993</v>
      </c>
      <c r="AZ25" s="40">
        <v>0</v>
      </c>
      <c r="BB25" s="40">
        <v>96393648.709999993</v>
      </c>
      <c r="BD25" s="40" t="s">
        <v>113</v>
      </c>
      <c r="BE25" s="40">
        <v>96393648.709999993</v>
      </c>
      <c r="BG25" s="40">
        <v>3216600</v>
      </c>
      <c r="BI25" s="40">
        <v>99610248.709999993</v>
      </c>
    </row>
    <row r="26" spans="1:62" x14ac:dyDescent="0.2">
      <c r="A26" s="41" t="s">
        <v>108</v>
      </c>
      <c r="B26" s="43">
        <v>24038553.469999999</v>
      </c>
      <c r="D26" s="43">
        <v>238083.99</v>
      </c>
      <c r="E26" s="47">
        <v>421300.79</v>
      </c>
      <c r="F26" s="43">
        <v>23855336.670000002</v>
      </c>
      <c r="H26" s="38">
        <f t="shared" si="0"/>
        <v>0</v>
      </c>
      <c r="I26" s="41" t="s">
        <v>108</v>
      </c>
      <c r="J26" s="41">
        <v>24038553.469999999</v>
      </c>
      <c r="K26" s="41"/>
      <c r="L26" s="41">
        <v>18036</v>
      </c>
      <c r="M26" s="41"/>
      <c r="N26" s="41">
        <v>24056589.469999999</v>
      </c>
      <c r="O26" s="41"/>
      <c r="Q26" s="50" t="s">
        <v>109</v>
      </c>
      <c r="R26" s="40">
        <v>24056589.469999999</v>
      </c>
      <c r="T26" s="40">
        <v>26233.32</v>
      </c>
      <c r="V26" s="40">
        <v>24082822.789999999</v>
      </c>
      <c r="X26" s="38">
        <f t="shared" si="1"/>
        <v>0</v>
      </c>
      <c r="Y26" s="7" t="s">
        <v>109</v>
      </c>
      <c r="Z26" s="8">
        <v>24082822.789999999</v>
      </c>
      <c r="AB26" s="8">
        <v>193814.67</v>
      </c>
      <c r="AC26" s="40">
        <v>421300.79</v>
      </c>
      <c r="AD26" s="8">
        <v>23855336.670000002</v>
      </c>
      <c r="AF26" s="38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8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8">
        <f t="shared" si="4"/>
        <v>0</v>
      </c>
      <c r="AW26" s="40" t="s">
        <v>115</v>
      </c>
      <c r="AX26" s="40">
        <v>33970317.229999997</v>
      </c>
      <c r="AZ26" s="40">
        <v>0</v>
      </c>
      <c r="BB26" s="40">
        <v>33970317.229999997</v>
      </c>
      <c r="BD26" s="40" t="s">
        <v>116</v>
      </c>
      <c r="BE26" s="40">
        <v>33970317.229999997</v>
      </c>
      <c r="BG26" s="40">
        <v>0</v>
      </c>
      <c r="BI26" s="40">
        <v>33970317.229999997</v>
      </c>
    </row>
    <row r="27" spans="1:62" ht="22.5" x14ac:dyDescent="0.2">
      <c r="A27" s="41" t="s">
        <v>110</v>
      </c>
      <c r="B27" s="43">
        <v>2502773.6</v>
      </c>
      <c r="D27" s="43">
        <v>0</v>
      </c>
      <c r="F27" s="43">
        <v>2502773.6</v>
      </c>
      <c r="H27" s="38">
        <f t="shared" si="0"/>
        <v>0</v>
      </c>
      <c r="I27" s="41" t="s">
        <v>111</v>
      </c>
      <c r="J27" s="41">
        <v>2502773.6</v>
      </c>
      <c r="K27" s="41"/>
      <c r="L27" s="41">
        <v>0</v>
      </c>
      <c r="M27" s="41"/>
      <c r="N27" s="41">
        <v>2502773.6</v>
      </c>
      <c r="O27" s="41"/>
      <c r="Q27" s="50" t="s">
        <v>110</v>
      </c>
      <c r="R27" s="40">
        <v>2502773.6</v>
      </c>
      <c r="T27" s="40">
        <v>0</v>
      </c>
      <c r="V27" s="40">
        <v>2502773.6</v>
      </c>
      <c r="X27" s="38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8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8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8">
        <f t="shared" si="4"/>
        <v>0</v>
      </c>
      <c r="AW27" s="40" t="s">
        <v>117</v>
      </c>
      <c r="AX27" s="40">
        <v>67741554.890000001</v>
      </c>
      <c r="AZ27" s="40">
        <v>532056.53</v>
      </c>
      <c r="BB27" s="40">
        <v>68273611.420000002</v>
      </c>
      <c r="BD27" s="40" t="s">
        <v>117</v>
      </c>
      <c r="BE27" s="40">
        <v>68273611.420000002</v>
      </c>
      <c r="BG27" s="40">
        <v>95583.4</v>
      </c>
      <c r="BH27" s="40">
        <v>49840</v>
      </c>
      <c r="BI27" s="40">
        <v>68319354.819999993</v>
      </c>
    </row>
    <row r="28" spans="1:62" x14ac:dyDescent="0.2">
      <c r="A28" s="41" t="s">
        <v>112</v>
      </c>
      <c r="B28" s="43">
        <v>1504964.34</v>
      </c>
      <c r="D28" s="43">
        <v>0</v>
      </c>
      <c r="F28" s="43">
        <v>1504964.34</v>
      </c>
      <c r="H28" s="38">
        <f t="shared" si="0"/>
        <v>0</v>
      </c>
      <c r="I28" s="41" t="s">
        <v>112</v>
      </c>
      <c r="J28" s="41">
        <v>1504964.34</v>
      </c>
      <c r="K28" s="41"/>
      <c r="L28" s="41">
        <v>0</v>
      </c>
      <c r="M28" s="41"/>
      <c r="N28" s="50">
        <v>1504964.34</v>
      </c>
      <c r="O28" s="41"/>
      <c r="Q28" s="50" t="s">
        <v>112</v>
      </c>
      <c r="R28" s="40">
        <v>1504964.34</v>
      </c>
      <c r="T28" s="40">
        <v>0</v>
      </c>
      <c r="V28" s="40">
        <v>1504964.34</v>
      </c>
      <c r="X28" s="38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8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8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8">
        <f t="shared" si="4"/>
        <v>0</v>
      </c>
      <c r="AW28" s="40" t="s">
        <v>119</v>
      </c>
      <c r="AX28" s="40">
        <v>11855443.619999999</v>
      </c>
      <c r="AZ28" s="40">
        <v>0</v>
      </c>
      <c r="BB28" s="40">
        <v>11855443.619999999</v>
      </c>
      <c r="BD28" s="40" t="s">
        <v>119</v>
      </c>
      <c r="BE28" s="40">
        <v>11855443.619999999</v>
      </c>
      <c r="BG28" s="40">
        <v>1713500</v>
      </c>
      <c r="BI28" s="40">
        <v>13568943.619999999</v>
      </c>
    </row>
    <row r="29" spans="1:62" x14ac:dyDescent="0.2">
      <c r="A29" s="41" t="s">
        <v>113</v>
      </c>
      <c r="B29" s="43">
        <v>96393648.709999993</v>
      </c>
      <c r="D29" s="43">
        <v>1623700</v>
      </c>
      <c r="E29" s="47">
        <v>1623700</v>
      </c>
      <c r="F29" s="43">
        <v>96393648.709999993</v>
      </c>
      <c r="H29" s="38">
        <f t="shared" si="0"/>
        <v>0</v>
      </c>
      <c r="I29" s="42" t="s">
        <v>113</v>
      </c>
      <c r="J29" s="42">
        <v>96393648.709999993</v>
      </c>
      <c r="K29" s="42"/>
      <c r="L29" s="42">
        <v>0</v>
      </c>
      <c r="M29" s="42"/>
      <c r="N29" s="42">
        <v>96393648.709999993</v>
      </c>
      <c r="O29" s="42"/>
      <c r="Q29" s="50" t="s">
        <v>114</v>
      </c>
      <c r="R29" s="40">
        <v>96393648.709999993</v>
      </c>
      <c r="T29" s="40">
        <v>1623700</v>
      </c>
      <c r="U29" s="40">
        <v>1623700</v>
      </c>
      <c r="V29" s="40">
        <v>96393648.709999993</v>
      </c>
      <c r="X29" s="38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8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8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8">
        <f t="shared" si="4"/>
        <v>0</v>
      </c>
      <c r="AW29" s="40" t="s">
        <v>120</v>
      </c>
      <c r="AX29" s="40">
        <v>2820986.32</v>
      </c>
      <c r="AZ29" s="40">
        <v>174000</v>
      </c>
      <c r="BB29" s="40">
        <v>2994986.32</v>
      </c>
      <c r="BD29" s="40" t="s">
        <v>120</v>
      </c>
      <c r="BE29" s="40">
        <v>2994986.32</v>
      </c>
      <c r="BG29" s="40">
        <v>0</v>
      </c>
      <c r="BI29" s="40">
        <v>2994986.32</v>
      </c>
    </row>
    <row r="30" spans="1:62" x14ac:dyDescent="0.2">
      <c r="A30" s="41" t="s">
        <v>115</v>
      </c>
      <c r="B30" s="43">
        <v>33970317.229999997</v>
      </c>
      <c r="D30" s="43">
        <v>0</v>
      </c>
      <c r="F30" s="43">
        <v>33970317.229999997</v>
      </c>
      <c r="H30" s="38">
        <f t="shared" si="0"/>
        <v>0</v>
      </c>
      <c r="I30" s="42" t="s">
        <v>116</v>
      </c>
      <c r="J30" s="42">
        <v>33970317.229999997</v>
      </c>
      <c r="K30" s="42"/>
      <c r="L30" s="42">
        <v>0</v>
      </c>
      <c r="M30" s="42"/>
      <c r="N30" s="42">
        <v>33970317.229999997</v>
      </c>
      <c r="O30" s="42"/>
      <c r="Q30" s="50" t="s">
        <v>116</v>
      </c>
      <c r="R30" s="40">
        <v>33970317.229999997</v>
      </c>
      <c r="T30" s="40">
        <v>0</v>
      </c>
      <c r="V30" s="40">
        <v>33970317.229999997</v>
      </c>
      <c r="X30" s="38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8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8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8">
        <f t="shared" si="4"/>
        <v>0</v>
      </c>
      <c r="AW30" s="40" t="s">
        <v>121</v>
      </c>
      <c r="AY30" s="40">
        <v>29769128.800000001</v>
      </c>
      <c r="AZ30" s="40">
        <v>72108070.810000002</v>
      </c>
      <c r="BA30" s="40">
        <v>79711913.230000004</v>
      </c>
      <c r="BC30" s="40">
        <v>37372971.219999999</v>
      </c>
      <c r="BD30" s="40" t="s">
        <v>216</v>
      </c>
      <c r="BF30" s="40">
        <v>37372971.219999999</v>
      </c>
      <c r="BG30" s="40">
        <v>143477243.75</v>
      </c>
      <c r="BH30" s="40">
        <v>114515042.65000001</v>
      </c>
      <c r="BJ30" s="40">
        <v>8410770.1199999992</v>
      </c>
    </row>
    <row r="31" spans="1:62" ht="22.5" x14ac:dyDescent="0.2">
      <c r="A31" s="41" t="s">
        <v>117</v>
      </c>
      <c r="B31" s="43">
        <v>67467251.019999996</v>
      </c>
      <c r="D31" s="43">
        <v>5253632</v>
      </c>
      <c r="E31" s="47">
        <v>5244288.13</v>
      </c>
      <c r="F31" s="43">
        <v>67476594.890000001</v>
      </c>
      <c r="H31" s="38">
        <f t="shared" si="0"/>
        <v>0</v>
      </c>
      <c r="I31" s="41" t="s">
        <v>117</v>
      </c>
      <c r="J31" s="41">
        <v>67467251.019999996</v>
      </c>
      <c r="K31" s="41"/>
      <c r="L31" s="41">
        <v>34800</v>
      </c>
      <c r="M31" s="41"/>
      <c r="N31" s="41">
        <v>67502051.019999996</v>
      </c>
      <c r="O31" s="41"/>
      <c r="Q31" s="50" t="s">
        <v>118</v>
      </c>
      <c r="R31" s="40">
        <v>67502051.019999996</v>
      </c>
      <c r="T31" s="40">
        <v>5200112</v>
      </c>
      <c r="U31" s="40">
        <v>5170932</v>
      </c>
      <c r="V31" s="40">
        <v>67531231.019999996</v>
      </c>
      <c r="X31" s="38">
        <f t="shared" si="1"/>
        <v>0</v>
      </c>
      <c r="Y31" s="7" t="s">
        <v>118</v>
      </c>
      <c r="Z31" s="8">
        <v>67531231.019999996</v>
      </c>
      <c r="AB31" s="8">
        <v>18720</v>
      </c>
      <c r="AC31" s="40">
        <v>73356.13</v>
      </c>
      <c r="AD31" s="8">
        <v>67476594.890000001</v>
      </c>
      <c r="AF31" s="38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8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8">
        <f t="shared" si="4"/>
        <v>0</v>
      </c>
      <c r="AW31" s="40" t="s">
        <v>122</v>
      </c>
      <c r="AY31" s="40">
        <v>26728717.5</v>
      </c>
      <c r="AZ31" s="40">
        <v>104382206.72</v>
      </c>
      <c r="BA31" s="40">
        <v>97085544.180000007</v>
      </c>
      <c r="BC31" s="40">
        <v>19432054.960000001</v>
      </c>
      <c r="BD31" s="40" t="s">
        <v>123</v>
      </c>
      <c r="BF31" s="40">
        <v>19432054.960000001</v>
      </c>
      <c r="BG31" s="40">
        <v>132571764.66</v>
      </c>
      <c r="BH31" s="40">
        <v>125285293.95999999</v>
      </c>
      <c r="BJ31" s="40">
        <v>12145584.26</v>
      </c>
    </row>
    <row r="32" spans="1:62" x14ac:dyDescent="0.2">
      <c r="A32" s="41" t="s">
        <v>119</v>
      </c>
      <c r="B32" s="43">
        <v>10680443.619999999</v>
      </c>
      <c r="D32" s="43">
        <v>1175000</v>
      </c>
      <c r="F32" s="43">
        <v>11855443.619999999</v>
      </c>
      <c r="H32" s="38">
        <f t="shared" si="0"/>
        <v>0</v>
      </c>
      <c r="I32" s="42" t="s">
        <v>119</v>
      </c>
      <c r="J32" s="42">
        <v>10680443.619999999</v>
      </c>
      <c r="K32" s="42"/>
      <c r="L32" s="42">
        <v>0</v>
      </c>
      <c r="M32" s="42"/>
      <c r="N32" s="42">
        <v>10680443.619999999</v>
      </c>
      <c r="O32" s="42"/>
      <c r="Q32" s="50" t="s">
        <v>119</v>
      </c>
      <c r="R32" s="40">
        <v>10680443.619999999</v>
      </c>
      <c r="T32" s="40">
        <v>0</v>
      </c>
      <c r="V32" s="40">
        <v>10680443.619999999</v>
      </c>
      <c r="X32" s="38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8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8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8">
        <f t="shared" si="4"/>
        <v>0</v>
      </c>
      <c r="AW32" s="40" t="s">
        <v>124</v>
      </c>
      <c r="AY32" s="40">
        <v>3923459.18</v>
      </c>
      <c r="AZ32" s="40">
        <v>62232109.450000003</v>
      </c>
      <c r="BA32" s="40">
        <v>61852318.149999999</v>
      </c>
      <c r="BC32" s="40">
        <v>3543667.88</v>
      </c>
      <c r="BD32" s="40" t="s">
        <v>124</v>
      </c>
      <c r="BF32" s="40">
        <v>3543667.88</v>
      </c>
      <c r="BG32" s="40">
        <v>118668853.79000001</v>
      </c>
      <c r="BH32" s="40">
        <v>115125185.91</v>
      </c>
      <c r="BJ32" s="40">
        <v>0</v>
      </c>
    </row>
    <row r="33" spans="1:62" x14ac:dyDescent="0.2">
      <c r="A33" s="41" t="s">
        <v>120</v>
      </c>
      <c r="B33" s="43">
        <v>2820986.32</v>
      </c>
      <c r="D33" s="43">
        <v>0</v>
      </c>
      <c r="F33" s="43">
        <v>2820986.32</v>
      </c>
      <c r="H33" s="38">
        <f t="shared" si="0"/>
        <v>0</v>
      </c>
      <c r="I33" s="42" t="s">
        <v>120</v>
      </c>
      <c r="J33" s="42">
        <v>2820986.32</v>
      </c>
      <c r="K33" s="42"/>
      <c r="L33" s="42">
        <v>0</v>
      </c>
      <c r="M33" s="42"/>
      <c r="N33" s="42">
        <v>2820986.32</v>
      </c>
      <c r="O33" s="42"/>
      <c r="Q33" s="50" t="s">
        <v>120</v>
      </c>
      <c r="R33" s="40">
        <v>2820986.32</v>
      </c>
      <c r="T33" s="40">
        <v>0</v>
      </c>
      <c r="V33" s="40">
        <v>2820986.32</v>
      </c>
      <c r="X33" s="38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8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8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8">
        <f t="shared" si="4"/>
        <v>0</v>
      </c>
      <c r="AW33" s="40" t="s">
        <v>126</v>
      </c>
      <c r="AY33" s="40">
        <v>10449560</v>
      </c>
      <c r="AZ33" s="40">
        <v>26862221.530000001</v>
      </c>
      <c r="BA33" s="40">
        <v>29017663.57</v>
      </c>
      <c r="BC33" s="40">
        <v>12605002.039999999</v>
      </c>
      <c r="BD33" s="40" t="s">
        <v>126</v>
      </c>
      <c r="BF33" s="40">
        <v>12605002.039999999</v>
      </c>
      <c r="BG33" s="40">
        <v>42400583.670000002</v>
      </c>
      <c r="BH33" s="40">
        <v>39806139.710000001</v>
      </c>
      <c r="BJ33" s="40">
        <v>10010558.08</v>
      </c>
    </row>
    <row r="34" spans="1:62" x14ac:dyDescent="0.2">
      <c r="A34" s="41"/>
      <c r="B34" s="43"/>
      <c r="D34" s="43"/>
      <c r="F34" s="43"/>
      <c r="I34" s="42"/>
      <c r="J34" s="42"/>
      <c r="K34" s="42"/>
      <c r="L34" s="42"/>
      <c r="M34" s="42"/>
      <c r="N34" s="42"/>
      <c r="O34" s="42"/>
      <c r="Q34" s="50"/>
      <c r="X34" s="38">
        <f t="shared" si="1"/>
        <v>0</v>
      </c>
      <c r="Y34" s="9"/>
      <c r="Z34" s="8"/>
      <c r="AB34" s="8"/>
      <c r="AD34" s="8"/>
      <c r="AF34" s="38">
        <f t="shared" si="2"/>
        <v>0</v>
      </c>
      <c r="AG34" s="9"/>
      <c r="AH34" s="8"/>
      <c r="AJ34" s="8"/>
      <c r="AL34" s="8"/>
      <c r="AN34" s="38">
        <f t="shared" si="3"/>
        <v>0</v>
      </c>
      <c r="AO34" s="9"/>
      <c r="AP34" s="8"/>
      <c r="AR34" s="8"/>
      <c r="AT34" s="8"/>
      <c r="AV34" s="38">
        <f t="shared" si="4"/>
        <v>0</v>
      </c>
      <c r="AW34" s="40" t="s">
        <v>127</v>
      </c>
      <c r="AY34" s="40">
        <v>188086.05</v>
      </c>
      <c r="AZ34" s="40">
        <v>9987.33</v>
      </c>
      <c r="BA34" s="40">
        <v>11951.98</v>
      </c>
      <c r="BC34" s="40">
        <v>190050.7</v>
      </c>
      <c r="BD34" s="40" t="s">
        <v>127</v>
      </c>
      <c r="BF34" s="40">
        <v>190050.7</v>
      </c>
      <c r="BG34" s="40">
        <v>8399.4</v>
      </c>
      <c r="BH34" s="40">
        <v>2121.3000000000002</v>
      </c>
      <c r="BJ34" s="40">
        <v>183772.6</v>
      </c>
    </row>
    <row r="35" spans="1:62" x14ac:dyDescent="0.2">
      <c r="A35" s="41"/>
      <c r="B35" s="43"/>
      <c r="D35" s="43"/>
      <c r="F35" s="43"/>
      <c r="I35" s="42"/>
      <c r="J35" s="42"/>
      <c r="K35" s="42"/>
      <c r="L35" s="42"/>
      <c r="M35" s="42"/>
      <c r="N35" s="42"/>
      <c r="O35" s="42"/>
      <c r="Q35" s="50"/>
      <c r="X35" s="38">
        <f t="shared" si="1"/>
        <v>0</v>
      </c>
      <c r="Y35" s="9"/>
      <c r="Z35" s="8"/>
      <c r="AB35" s="8"/>
      <c r="AD35" s="8"/>
      <c r="AF35" s="38">
        <f t="shared" si="2"/>
        <v>0</v>
      </c>
      <c r="AG35" s="9"/>
      <c r="AH35" s="8"/>
      <c r="AJ35" s="8"/>
      <c r="AL35" s="8"/>
      <c r="AN35" s="38">
        <f t="shared" si="3"/>
        <v>0</v>
      </c>
      <c r="AO35" s="9"/>
      <c r="AP35" s="8"/>
      <c r="AR35" s="8"/>
      <c r="AT35" s="8"/>
      <c r="AV35" s="38">
        <f t="shared" si="4"/>
        <v>0</v>
      </c>
      <c r="AW35" s="40" t="s">
        <v>128</v>
      </c>
      <c r="AY35" s="40">
        <v>38575295.560000002</v>
      </c>
      <c r="AZ35" s="40">
        <v>30397553.699999999</v>
      </c>
      <c r="BA35" s="40">
        <v>43850680.829999998</v>
      </c>
      <c r="BC35" s="40">
        <v>52028422.689999998</v>
      </c>
      <c r="BD35" s="40" t="s">
        <v>128</v>
      </c>
      <c r="BF35" s="40">
        <v>52028422.689999998</v>
      </c>
      <c r="BG35" s="40">
        <v>153091828</v>
      </c>
      <c r="BH35" s="40">
        <v>131443017.33</v>
      </c>
      <c r="BJ35" s="40">
        <v>30379612.02</v>
      </c>
    </row>
    <row r="36" spans="1:62" x14ac:dyDescent="0.2">
      <c r="A36" s="41"/>
      <c r="B36" s="43"/>
      <c r="D36" s="43"/>
      <c r="F36" s="43"/>
      <c r="I36" s="42"/>
      <c r="J36" s="42"/>
      <c r="K36" s="42"/>
      <c r="L36" s="42"/>
      <c r="M36" s="42"/>
      <c r="N36" s="42"/>
      <c r="O36" s="42"/>
      <c r="Q36" s="50"/>
      <c r="X36" s="38">
        <f t="shared" si="1"/>
        <v>0</v>
      </c>
      <c r="Y36" s="9"/>
      <c r="Z36" s="8"/>
      <c r="AB36" s="8"/>
      <c r="AD36" s="8"/>
      <c r="AF36" s="38">
        <f t="shared" si="2"/>
        <v>0</v>
      </c>
      <c r="AG36" s="9"/>
      <c r="AH36" s="8"/>
      <c r="AJ36" s="8"/>
      <c r="AL36" s="8"/>
      <c r="AN36" s="38">
        <f t="shared" si="3"/>
        <v>0</v>
      </c>
      <c r="AO36" s="9"/>
      <c r="AP36" s="8"/>
      <c r="AR36" s="8"/>
      <c r="AT36" s="8"/>
      <c r="AV36" s="38">
        <f t="shared" si="4"/>
        <v>0</v>
      </c>
      <c r="AW36" s="40" t="s">
        <v>132</v>
      </c>
      <c r="AY36" s="40">
        <v>2717281.85</v>
      </c>
      <c r="AZ36" s="40">
        <v>2097471.37</v>
      </c>
      <c r="BA36" s="40">
        <v>189632.97</v>
      </c>
      <c r="BC36" s="40">
        <v>809443.45</v>
      </c>
      <c r="BD36" s="40" t="s">
        <v>132</v>
      </c>
      <c r="BF36" s="40">
        <v>809443.45</v>
      </c>
      <c r="BG36" s="40">
        <v>803855.26</v>
      </c>
      <c r="BH36" s="40">
        <v>195299.3</v>
      </c>
      <c r="BJ36" s="40">
        <v>200887.49</v>
      </c>
    </row>
    <row r="37" spans="1:62" x14ac:dyDescent="0.2">
      <c r="A37" s="41"/>
      <c r="B37" s="43"/>
      <c r="D37" s="43"/>
      <c r="F37" s="43"/>
      <c r="I37" s="42"/>
      <c r="J37" s="42"/>
      <c r="K37" s="42"/>
      <c r="L37" s="42"/>
      <c r="M37" s="42"/>
      <c r="N37" s="42"/>
      <c r="O37" s="42"/>
      <c r="Q37" s="50"/>
      <c r="X37" s="38">
        <f t="shared" si="1"/>
        <v>0</v>
      </c>
      <c r="Y37" s="9"/>
      <c r="Z37" s="8"/>
      <c r="AB37" s="8"/>
      <c r="AD37" s="8"/>
      <c r="AF37" s="38">
        <f t="shared" si="2"/>
        <v>0</v>
      </c>
      <c r="AG37" s="9"/>
      <c r="AH37" s="8"/>
      <c r="AJ37" s="8"/>
      <c r="AL37" s="8"/>
      <c r="AN37" s="38">
        <f t="shared" si="3"/>
        <v>0</v>
      </c>
      <c r="AO37" s="9"/>
      <c r="AP37" s="8"/>
      <c r="AR37" s="8"/>
      <c r="AT37" s="8"/>
      <c r="AV37" s="38">
        <f t="shared" si="4"/>
        <v>0</v>
      </c>
      <c r="AW37" s="40" t="s">
        <v>133</v>
      </c>
      <c r="AY37" s="40">
        <v>1743037.24</v>
      </c>
      <c r="AZ37" s="40">
        <v>860661.04</v>
      </c>
      <c r="BA37" s="40">
        <v>0</v>
      </c>
      <c r="BC37" s="40">
        <v>882376.2</v>
      </c>
      <c r="BD37" s="40" t="s">
        <v>133</v>
      </c>
      <c r="BF37" s="40">
        <v>882376.2</v>
      </c>
      <c r="BG37" s="40">
        <v>882376.2</v>
      </c>
      <c r="BH37" s="40">
        <v>0</v>
      </c>
      <c r="BJ37" s="40">
        <v>0</v>
      </c>
    </row>
    <row r="38" spans="1:62" x14ac:dyDescent="0.2">
      <c r="A38" s="41"/>
      <c r="B38" s="43"/>
      <c r="D38" s="43"/>
      <c r="F38" s="43"/>
      <c r="I38" s="42"/>
      <c r="J38" s="42"/>
      <c r="K38" s="42"/>
      <c r="L38" s="42"/>
      <c r="M38" s="42"/>
      <c r="N38" s="42"/>
      <c r="O38" s="42"/>
      <c r="Q38" s="50"/>
      <c r="X38" s="38">
        <f t="shared" si="1"/>
        <v>0</v>
      </c>
      <c r="Y38" s="9"/>
      <c r="Z38" s="8"/>
      <c r="AB38" s="8"/>
      <c r="AD38" s="8"/>
      <c r="AF38" s="38">
        <f t="shared" si="2"/>
        <v>0</v>
      </c>
      <c r="AG38" s="9"/>
      <c r="AH38" s="8"/>
      <c r="AJ38" s="8"/>
      <c r="AL38" s="8"/>
      <c r="AN38" s="38">
        <f t="shared" si="3"/>
        <v>0</v>
      </c>
      <c r="AO38" s="9"/>
      <c r="AP38" s="8"/>
      <c r="AR38" s="8"/>
      <c r="AT38" s="8"/>
      <c r="AV38" s="38">
        <f t="shared" si="4"/>
        <v>0</v>
      </c>
      <c r="AW38" s="40" t="s">
        <v>135</v>
      </c>
      <c r="AY38" s="40">
        <v>75963606.629999995</v>
      </c>
      <c r="BA38" s="40">
        <v>0</v>
      </c>
      <c r="BC38" s="40">
        <v>75963606.629999995</v>
      </c>
      <c r="BD38" s="40" t="s">
        <v>135</v>
      </c>
      <c r="BF38" s="40">
        <v>75963606.629999995</v>
      </c>
      <c r="BG38" s="40">
        <v>75963606.629999995</v>
      </c>
      <c r="BH38" s="40">
        <v>0</v>
      </c>
      <c r="BJ38" s="40">
        <v>0</v>
      </c>
    </row>
    <row r="39" spans="1:62" x14ac:dyDescent="0.2">
      <c r="A39" s="41"/>
      <c r="B39" s="43"/>
      <c r="D39" s="43"/>
      <c r="F39" s="43"/>
      <c r="I39" s="42"/>
      <c r="J39" s="42"/>
      <c r="K39" s="42"/>
      <c r="L39" s="42"/>
      <c r="M39" s="42"/>
      <c r="N39" s="42"/>
      <c r="O39" s="42"/>
      <c r="Q39" s="50"/>
      <c r="X39" s="38">
        <f t="shared" si="1"/>
        <v>0</v>
      </c>
      <c r="Y39" s="9"/>
      <c r="Z39" s="8"/>
      <c r="AB39" s="8"/>
      <c r="AD39" s="8"/>
      <c r="AF39" s="38">
        <f t="shared" si="2"/>
        <v>0</v>
      </c>
      <c r="AG39" s="9"/>
      <c r="AH39" s="8"/>
      <c r="AJ39" s="8"/>
      <c r="AL39" s="8"/>
      <c r="AN39" s="38">
        <f t="shared" si="3"/>
        <v>0</v>
      </c>
      <c r="AO39" s="9"/>
      <c r="AP39" s="8"/>
      <c r="AR39" s="8"/>
      <c r="AT39" s="8"/>
      <c r="AV39" s="38">
        <f t="shared" si="4"/>
        <v>0</v>
      </c>
      <c r="AW39" s="40" t="s">
        <v>136</v>
      </c>
      <c r="AY39" s="40">
        <v>5707851.71</v>
      </c>
      <c r="BA39" s="40">
        <v>226421292.88</v>
      </c>
      <c r="BC39" s="40">
        <v>232129144.59</v>
      </c>
      <c r="BD39" s="40" t="s">
        <v>217</v>
      </c>
      <c r="BF39" s="40">
        <v>0</v>
      </c>
      <c r="BH39" s="40">
        <v>75963606.629999995</v>
      </c>
      <c r="BJ39" s="40">
        <v>75963606.629999995</v>
      </c>
    </row>
    <row r="40" spans="1:62" x14ac:dyDescent="0.2">
      <c r="A40" s="41"/>
      <c r="B40" s="43"/>
      <c r="D40" s="43"/>
      <c r="F40" s="43"/>
      <c r="I40" s="42"/>
      <c r="J40" s="42"/>
      <c r="K40" s="42"/>
      <c r="L40" s="42"/>
      <c r="M40" s="42"/>
      <c r="N40" s="42"/>
      <c r="O40" s="42"/>
      <c r="Q40" s="50"/>
      <c r="X40" s="38">
        <f t="shared" si="1"/>
        <v>0</v>
      </c>
      <c r="Y40" s="9"/>
      <c r="Z40" s="8"/>
      <c r="AB40" s="8"/>
      <c r="AD40" s="8"/>
      <c r="AF40" s="38">
        <f t="shared" si="2"/>
        <v>0</v>
      </c>
      <c r="AG40" s="9"/>
      <c r="AH40" s="8"/>
      <c r="AJ40" s="8"/>
      <c r="AL40" s="8"/>
      <c r="AN40" s="38">
        <f t="shared" si="3"/>
        <v>0</v>
      </c>
      <c r="AO40" s="9"/>
      <c r="AP40" s="8"/>
      <c r="AR40" s="8"/>
      <c r="AT40" s="8"/>
      <c r="AV40" s="38">
        <f t="shared" si="4"/>
        <v>0</v>
      </c>
      <c r="AW40" s="40" t="s">
        <v>138</v>
      </c>
      <c r="AY40" s="40">
        <v>805068224.05999994</v>
      </c>
      <c r="AZ40" s="40">
        <v>104979.96</v>
      </c>
      <c r="BA40" s="40">
        <v>596729.94999999995</v>
      </c>
      <c r="BC40" s="40">
        <v>805559974.04999995</v>
      </c>
      <c r="BD40" s="40" t="s">
        <v>136</v>
      </c>
      <c r="BF40" s="40">
        <v>232129144.59</v>
      </c>
      <c r="BH40" s="40">
        <v>42540075.840000004</v>
      </c>
      <c r="BJ40" s="40">
        <v>274669220.43000001</v>
      </c>
    </row>
    <row r="41" spans="1:62" x14ac:dyDescent="0.2">
      <c r="A41" s="41"/>
      <c r="B41" s="43"/>
      <c r="D41" s="43"/>
      <c r="F41" s="43"/>
      <c r="I41" s="42"/>
      <c r="J41" s="42"/>
      <c r="K41" s="42"/>
      <c r="L41" s="42"/>
      <c r="M41" s="42"/>
      <c r="N41" s="42"/>
      <c r="O41" s="42"/>
      <c r="Q41" s="50"/>
      <c r="X41" s="38">
        <f t="shared" si="1"/>
        <v>0</v>
      </c>
      <c r="Y41" s="9"/>
      <c r="Z41" s="8"/>
      <c r="AB41" s="8"/>
      <c r="AD41" s="8"/>
      <c r="AF41" s="38">
        <f t="shared" si="2"/>
        <v>0</v>
      </c>
      <c r="AG41" s="9"/>
      <c r="AH41" s="8"/>
      <c r="AJ41" s="8"/>
      <c r="AL41" s="8"/>
      <c r="AN41" s="38">
        <f t="shared" si="3"/>
        <v>0</v>
      </c>
      <c r="AO41" s="9"/>
      <c r="AP41" s="8"/>
      <c r="AR41" s="8"/>
      <c r="AT41" s="8"/>
      <c r="AV41" s="38">
        <f t="shared" si="4"/>
        <v>0</v>
      </c>
      <c r="AW41" s="40" t="s">
        <v>140</v>
      </c>
      <c r="AY41" s="40">
        <v>-494656.92</v>
      </c>
      <c r="BA41" s="40">
        <v>0</v>
      </c>
      <c r="BC41" s="40">
        <v>-494656.92</v>
      </c>
      <c r="BD41" s="40" t="s">
        <v>139</v>
      </c>
      <c r="BF41" s="40">
        <v>805559974.04999995</v>
      </c>
      <c r="BG41" s="40">
        <v>435134.83</v>
      </c>
      <c r="BH41" s="40">
        <v>1252319.57</v>
      </c>
      <c r="BJ41" s="40">
        <v>806377158.78999996</v>
      </c>
    </row>
    <row r="42" spans="1:62" ht="22.5" x14ac:dyDescent="0.2">
      <c r="A42" s="41" t="s">
        <v>121</v>
      </c>
      <c r="C42" s="43">
        <v>7994104.9199999999</v>
      </c>
      <c r="D42" s="43">
        <v>66000508.799999997</v>
      </c>
      <c r="E42" s="47">
        <v>75133819.510000005</v>
      </c>
      <c r="G42" s="43">
        <v>17127415.629999999</v>
      </c>
      <c r="H42" s="38">
        <f>+G42-AE42</f>
        <v>0</v>
      </c>
      <c r="I42" s="41" t="s">
        <v>121</v>
      </c>
      <c r="J42" s="41"/>
      <c r="K42" s="41">
        <v>7994104.9199999999</v>
      </c>
      <c r="L42" s="41">
        <v>23851830.800000001</v>
      </c>
      <c r="M42" s="41">
        <v>25396876.149999999</v>
      </c>
      <c r="N42" s="41"/>
      <c r="O42" s="41">
        <v>9539150.2699999996</v>
      </c>
      <c r="Q42" s="50" t="s">
        <v>121</v>
      </c>
      <c r="S42" s="49">
        <v>9539150.2699999996</v>
      </c>
      <c r="T42" s="40">
        <v>19656525.260000002</v>
      </c>
      <c r="U42" s="40">
        <v>25444965.670000002</v>
      </c>
      <c r="W42" s="40">
        <v>15327590.68</v>
      </c>
      <c r="X42" s="38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8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8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8">
        <f t="shared" si="4"/>
        <v>0</v>
      </c>
      <c r="AW42" s="40" t="s">
        <v>6</v>
      </c>
      <c r="AY42" s="40">
        <v>3834436.74</v>
      </c>
      <c r="BA42" s="40">
        <v>1803908.56</v>
      </c>
      <c r="BC42" s="40">
        <v>5638345.2999999998</v>
      </c>
      <c r="BD42" s="40" t="s">
        <v>140</v>
      </c>
      <c r="BF42" s="40">
        <v>-494656.92</v>
      </c>
      <c r="BH42" s="40">
        <v>0</v>
      </c>
      <c r="BJ42" s="40">
        <v>-494656.92</v>
      </c>
    </row>
    <row r="43" spans="1:62" x14ac:dyDescent="0.2">
      <c r="A43" s="41" t="s">
        <v>122</v>
      </c>
      <c r="C43" s="43">
        <v>14125738.08</v>
      </c>
      <c r="D43" s="43">
        <v>78119779.760000005</v>
      </c>
      <c r="E43" s="47">
        <v>97182790.150000006</v>
      </c>
      <c r="G43" s="43">
        <v>33188748.469999999</v>
      </c>
      <c r="H43" s="38">
        <f t="shared" ref="H43:H80" si="5">+G43-AE43</f>
        <v>0</v>
      </c>
      <c r="I43" s="41" t="s">
        <v>122</v>
      </c>
      <c r="J43" s="41"/>
      <c r="K43" s="41">
        <v>14125738.08</v>
      </c>
      <c r="L43" s="41">
        <v>12882089.07</v>
      </c>
      <c r="M43" s="41">
        <v>23115383.489999998</v>
      </c>
      <c r="N43" s="41"/>
      <c r="O43" s="41">
        <v>24359032.5</v>
      </c>
      <c r="Q43" s="50" t="s">
        <v>122</v>
      </c>
      <c r="S43" s="49">
        <v>24359032.5</v>
      </c>
      <c r="T43" s="40">
        <v>27157216.140000001</v>
      </c>
      <c r="U43" s="40">
        <v>30587371.710000001</v>
      </c>
      <c r="W43" s="40">
        <v>27789188.07</v>
      </c>
      <c r="X43" s="38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8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8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8">
        <f t="shared" si="4"/>
        <v>0</v>
      </c>
      <c r="AW43" s="40" t="s">
        <v>7</v>
      </c>
      <c r="AY43" s="40">
        <v>130304526.61</v>
      </c>
      <c r="BA43" s="40">
        <v>33830025.350000001</v>
      </c>
      <c r="BC43" s="40">
        <v>164134551.96000001</v>
      </c>
      <c r="BD43" s="40" t="s">
        <v>6</v>
      </c>
      <c r="BF43" s="40">
        <v>5638345.2999999998</v>
      </c>
      <c r="BH43" s="40">
        <v>1745008.5</v>
      </c>
      <c r="BJ43" s="40">
        <v>7383353.7999999998</v>
      </c>
    </row>
    <row r="44" spans="1:62" ht="22.5" x14ac:dyDescent="0.2">
      <c r="A44" s="41" t="s">
        <v>124</v>
      </c>
      <c r="C44" s="43">
        <v>191323.6</v>
      </c>
      <c r="D44" s="43">
        <v>36057770.299999997</v>
      </c>
      <c r="E44" s="47">
        <v>35866446.700000003</v>
      </c>
      <c r="G44" s="43">
        <v>0</v>
      </c>
      <c r="H44" s="38">
        <f t="shared" si="5"/>
        <v>0</v>
      </c>
      <c r="I44" s="41" t="s">
        <v>124</v>
      </c>
      <c r="J44" s="41"/>
      <c r="K44" s="41">
        <v>191323.6</v>
      </c>
      <c r="L44" s="41">
        <v>5846432.2300000004</v>
      </c>
      <c r="M44" s="41">
        <v>7797879.5599999996</v>
      </c>
      <c r="N44" s="41"/>
      <c r="O44" s="41">
        <v>2142770.9300000002</v>
      </c>
      <c r="Q44" s="50" t="s">
        <v>125</v>
      </c>
      <c r="S44" s="49">
        <v>2142770.9300000002</v>
      </c>
      <c r="T44" s="40">
        <v>11652267.369999999</v>
      </c>
      <c r="U44" s="40">
        <v>14198329.17</v>
      </c>
      <c r="W44" s="40">
        <v>4688832.7300000004</v>
      </c>
      <c r="X44" s="38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8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8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8">
        <f t="shared" si="4"/>
        <v>0</v>
      </c>
      <c r="AW44" s="40" t="s">
        <v>60</v>
      </c>
      <c r="AY44" s="40">
        <v>14578965.390000001</v>
      </c>
      <c r="BA44" s="40">
        <v>27372444.48</v>
      </c>
      <c r="BC44" s="40">
        <v>41951409.869999997</v>
      </c>
      <c r="BD44" s="40" t="s">
        <v>220</v>
      </c>
      <c r="BF44" s="40">
        <v>164134551.96000001</v>
      </c>
      <c r="BH44" s="40">
        <v>47720268.780000001</v>
      </c>
      <c r="BJ44" s="40">
        <v>211854820.74000001</v>
      </c>
    </row>
    <row r="45" spans="1:62" ht="22.5" x14ac:dyDescent="0.2">
      <c r="A45" s="41" t="s">
        <v>126</v>
      </c>
      <c r="C45" s="43">
        <v>12023595.390000001</v>
      </c>
      <c r="D45" s="43">
        <v>28212492.149999999</v>
      </c>
      <c r="E45" s="47">
        <v>25498454.329999998</v>
      </c>
      <c r="G45" s="43">
        <v>9309557.5700000003</v>
      </c>
      <c r="H45" s="38">
        <f t="shared" si="5"/>
        <v>0</v>
      </c>
      <c r="I45" s="41" t="s">
        <v>126</v>
      </c>
      <c r="J45" s="41"/>
      <c r="K45" s="41">
        <v>12023595.390000001</v>
      </c>
      <c r="L45" s="41">
        <v>8482999.6899999995</v>
      </c>
      <c r="M45" s="41">
        <v>8310252.4900000002</v>
      </c>
      <c r="N45" s="41"/>
      <c r="O45" s="41">
        <v>11850848.189999999</v>
      </c>
      <c r="Q45" s="50" t="s">
        <v>126</v>
      </c>
      <c r="S45" s="49">
        <v>11850848.189999999</v>
      </c>
      <c r="T45" s="40">
        <v>6141105.4500000002</v>
      </c>
      <c r="U45" s="40">
        <v>8434639.3100000005</v>
      </c>
      <c r="W45" s="40">
        <v>14144382.050000001</v>
      </c>
      <c r="X45" s="38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8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8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8">
        <f t="shared" si="4"/>
        <v>0</v>
      </c>
      <c r="AW45" s="40" t="s">
        <v>8</v>
      </c>
      <c r="AY45" s="40">
        <v>5644161.1699999999</v>
      </c>
      <c r="BA45" s="40">
        <v>1426955.88</v>
      </c>
      <c r="BC45" s="40">
        <v>7071117.0499999998</v>
      </c>
      <c r="BD45" s="40" t="s">
        <v>60</v>
      </c>
      <c r="BF45" s="40">
        <v>41951409.869999997</v>
      </c>
      <c r="BH45" s="40">
        <v>1334875.3</v>
      </c>
      <c r="BJ45" s="40">
        <v>43286285.170000002</v>
      </c>
    </row>
    <row r="46" spans="1:62" ht="22.5" x14ac:dyDescent="0.2">
      <c r="A46" s="41" t="s">
        <v>127</v>
      </c>
      <c r="C46" s="43">
        <v>185670.37</v>
      </c>
      <c r="D46" s="43">
        <v>39346.730000000003</v>
      </c>
      <c r="E46" s="47">
        <v>36316.519999999997</v>
      </c>
      <c r="G46" s="43">
        <v>182640.16</v>
      </c>
      <c r="H46" s="38">
        <f t="shared" si="5"/>
        <v>0</v>
      </c>
      <c r="I46" s="41" t="s">
        <v>127</v>
      </c>
      <c r="J46" s="41"/>
      <c r="K46" s="41">
        <v>185670.37</v>
      </c>
      <c r="L46" s="41">
        <v>5000</v>
      </c>
      <c r="M46" s="41">
        <v>15030.16</v>
      </c>
      <c r="N46" s="41"/>
      <c r="O46" s="41">
        <v>195700.53</v>
      </c>
      <c r="Q46" s="50" t="s">
        <v>127</v>
      </c>
      <c r="S46" s="49">
        <v>195700.53</v>
      </c>
      <c r="T46" s="40">
        <v>14201.53</v>
      </c>
      <c r="U46" s="40">
        <v>2522</v>
      </c>
      <c r="W46" s="40">
        <v>184021</v>
      </c>
      <c r="X46" s="38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8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8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8">
        <f t="shared" si="4"/>
        <v>0</v>
      </c>
      <c r="AW46" s="40" t="s">
        <v>9</v>
      </c>
      <c r="AY46" s="40">
        <v>22774724.239999998</v>
      </c>
      <c r="BA46" s="40">
        <v>8172817.1799999997</v>
      </c>
      <c r="BC46" s="40">
        <v>30947541.420000002</v>
      </c>
      <c r="BD46" s="40" t="s">
        <v>8</v>
      </c>
      <c r="BF46" s="40">
        <v>7071117.0499999998</v>
      </c>
      <c r="BH46" s="40">
        <v>3617092.45</v>
      </c>
      <c r="BJ46" s="40">
        <v>10688209.5</v>
      </c>
    </row>
    <row r="47" spans="1:62" x14ac:dyDescent="0.2">
      <c r="A47" s="41" t="s">
        <v>128</v>
      </c>
      <c r="C47" s="43">
        <v>18332962.039999999</v>
      </c>
      <c r="D47" s="43">
        <v>39131215.219999999</v>
      </c>
      <c r="E47" s="47">
        <v>46094437.75</v>
      </c>
      <c r="G47" s="43">
        <v>25296184.57</v>
      </c>
      <c r="H47" s="38">
        <f t="shared" si="5"/>
        <v>0</v>
      </c>
      <c r="I47" s="41" t="s">
        <v>129</v>
      </c>
      <c r="J47" s="41"/>
      <c r="K47" s="41">
        <v>18332962.039999999</v>
      </c>
      <c r="L47" s="41">
        <v>6930513.8300000001</v>
      </c>
      <c r="M47" s="41">
        <v>7336489.4500000002</v>
      </c>
      <c r="N47" s="41"/>
      <c r="O47" s="41">
        <v>18738937.66</v>
      </c>
      <c r="Q47" s="50" t="s">
        <v>129</v>
      </c>
      <c r="S47" s="49">
        <v>18738937.66</v>
      </c>
      <c r="T47" s="40">
        <v>9011078.5</v>
      </c>
      <c r="U47" s="40">
        <v>8527295.5899999999</v>
      </c>
      <c r="W47" s="40">
        <v>18255154.75</v>
      </c>
      <c r="X47" s="38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8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8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8">
        <f t="shared" si="4"/>
        <v>0</v>
      </c>
      <c r="AW47" s="40" t="s">
        <v>211</v>
      </c>
      <c r="AY47" s="40">
        <v>4166296.63</v>
      </c>
      <c r="BA47" s="40">
        <v>1139545.24</v>
      </c>
      <c r="BC47" s="40">
        <v>5305841.87</v>
      </c>
      <c r="BD47" s="40" t="s">
        <v>9</v>
      </c>
      <c r="BF47" s="40">
        <v>30947541.420000002</v>
      </c>
      <c r="BH47" s="40">
        <v>7486016.6600000001</v>
      </c>
      <c r="BJ47" s="40">
        <v>38433558.079999998</v>
      </c>
    </row>
    <row r="48" spans="1:62" ht="22.5" x14ac:dyDescent="0.2">
      <c r="A48" s="41" t="s">
        <v>130</v>
      </c>
      <c r="C48" s="43">
        <v>5890804.6200000001</v>
      </c>
      <c r="D48" s="43">
        <v>8244834.0599999996</v>
      </c>
      <c r="E48" s="47">
        <v>4587860.46</v>
      </c>
      <c r="G48" s="43">
        <v>2233831.02</v>
      </c>
      <c r="H48" s="38">
        <f t="shared" si="5"/>
        <v>0</v>
      </c>
      <c r="I48" s="41" t="s">
        <v>131</v>
      </c>
      <c r="J48" s="41"/>
      <c r="K48" s="41">
        <v>5890804.6200000001</v>
      </c>
      <c r="L48" s="41">
        <v>5318547.17</v>
      </c>
      <c r="M48" s="41">
        <v>1682759.49</v>
      </c>
      <c r="N48" s="41"/>
      <c r="O48" s="41">
        <v>2255016.94</v>
      </c>
      <c r="Q48" s="50" t="s">
        <v>132</v>
      </c>
      <c r="S48" s="49">
        <v>2255016.94</v>
      </c>
      <c r="T48" s="40">
        <v>1469607.56</v>
      </c>
      <c r="U48" s="40">
        <v>1316248.93</v>
      </c>
      <c r="W48" s="40">
        <v>2101658.31</v>
      </c>
      <c r="X48" s="38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8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8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8">
        <f t="shared" si="4"/>
        <v>0</v>
      </c>
      <c r="AW48" s="40" t="s">
        <v>11</v>
      </c>
      <c r="AY48" s="40">
        <v>27712841.899999999</v>
      </c>
      <c r="BA48" s="40">
        <v>6971445.7199999997</v>
      </c>
      <c r="BC48" s="40">
        <v>34684287.619999997</v>
      </c>
      <c r="BD48" s="40" t="s">
        <v>221</v>
      </c>
      <c r="BF48" s="40">
        <v>5305841.87</v>
      </c>
      <c r="BH48" s="40">
        <v>1147195.18</v>
      </c>
      <c r="BJ48" s="40">
        <v>6453037.0499999998</v>
      </c>
    </row>
    <row r="49" spans="1:62" ht="22.5" x14ac:dyDescent="0.2">
      <c r="A49" s="41" t="s">
        <v>133</v>
      </c>
      <c r="C49" s="43">
        <v>3401451.42</v>
      </c>
      <c r="D49" s="43">
        <v>818869.47</v>
      </c>
      <c r="E49" s="47">
        <v>0</v>
      </c>
      <c r="G49" s="43">
        <v>2582581.9500000002</v>
      </c>
      <c r="H49" s="38">
        <f t="shared" si="5"/>
        <v>0</v>
      </c>
      <c r="I49" s="41" t="s">
        <v>133</v>
      </c>
      <c r="J49" s="41"/>
      <c r="K49" s="41">
        <v>3401451.42</v>
      </c>
      <c r="L49" s="41">
        <v>270694.99</v>
      </c>
      <c r="M49" s="41">
        <v>0</v>
      </c>
      <c r="N49" s="41"/>
      <c r="O49" s="41">
        <v>3130756.43</v>
      </c>
      <c r="Q49" s="50" t="s">
        <v>134</v>
      </c>
      <c r="S49" s="49">
        <v>3130756.43</v>
      </c>
      <c r="T49" s="40">
        <v>272956.49</v>
      </c>
      <c r="U49" s="40">
        <v>0</v>
      </c>
      <c r="W49" s="40">
        <v>2857799.94</v>
      </c>
      <c r="X49" s="38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8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8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8">
        <f t="shared" si="4"/>
        <v>0</v>
      </c>
      <c r="AW49" s="40" t="s">
        <v>212</v>
      </c>
      <c r="AY49" s="40">
        <v>2586725.85</v>
      </c>
      <c r="BA49" s="40">
        <v>1335613.1499999999</v>
      </c>
      <c r="BC49" s="40">
        <v>3922339</v>
      </c>
      <c r="BD49" s="40" t="s">
        <v>11</v>
      </c>
      <c r="BF49" s="40">
        <v>34684287.619999997</v>
      </c>
      <c r="BH49" s="40">
        <v>7176720.1500000004</v>
      </c>
      <c r="BJ49" s="40">
        <v>41861007.770000003</v>
      </c>
    </row>
    <row r="50" spans="1:62" x14ac:dyDescent="0.2">
      <c r="A50" s="41"/>
      <c r="C50" s="43"/>
      <c r="D50" s="43"/>
      <c r="E50" s="47"/>
      <c r="G50" s="43"/>
      <c r="H50" s="38">
        <f t="shared" si="5"/>
        <v>0</v>
      </c>
      <c r="I50" s="41"/>
      <c r="J50" s="41"/>
      <c r="K50" s="41"/>
      <c r="L50" s="41"/>
      <c r="M50" s="41"/>
      <c r="N50" s="41"/>
      <c r="O50" s="41"/>
      <c r="Q50" s="50"/>
      <c r="X50" s="38">
        <f t="shared" si="1"/>
        <v>0</v>
      </c>
      <c r="Y50" s="7"/>
      <c r="AA50" s="8"/>
      <c r="AB50" s="8"/>
      <c r="AC50" s="8"/>
      <c r="AE50" s="8"/>
      <c r="AF50" s="38">
        <f t="shared" si="2"/>
        <v>0</v>
      </c>
      <c r="AG50" s="7"/>
      <c r="AI50" s="8"/>
      <c r="AJ50" s="8"/>
      <c r="AK50" s="8"/>
      <c r="AM50" s="8"/>
      <c r="AN50" s="38">
        <f t="shared" si="3"/>
        <v>0</v>
      </c>
      <c r="AO50" s="7"/>
      <c r="AQ50" s="8"/>
      <c r="AR50" s="8"/>
      <c r="AS50" s="8"/>
      <c r="AU50" s="8"/>
      <c r="AV50" s="38">
        <f t="shared" si="4"/>
        <v>0</v>
      </c>
      <c r="AW50" s="40" t="s">
        <v>64</v>
      </c>
      <c r="AY50" s="40">
        <v>7884582.3499999996</v>
      </c>
      <c r="BA50" s="40">
        <v>3580228.69</v>
      </c>
      <c r="BC50" s="40">
        <v>11464811.039999999</v>
      </c>
      <c r="BD50" s="40" t="s">
        <v>63</v>
      </c>
      <c r="BF50" s="40">
        <v>3922339</v>
      </c>
      <c r="BH50" s="40">
        <v>1660051.84</v>
      </c>
      <c r="BJ50" s="40">
        <v>5582390.8399999999</v>
      </c>
    </row>
    <row r="51" spans="1:62" x14ac:dyDescent="0.2">
      <c r="A51" s="41"/>
      <c r="C51" s="43"/>
      <c r="D51" s="43"/>
      <c r="E51" s="47"/>
      <c r="G51" s="43"/>
      <c r="H51" s="38">
        <f t="shared" si="5"/>
        <v>0</v>
      </c>
      <c r="I51" s="41"/>
      <c r="J51" s="41"/>
      <c r="K51" s="41"/>
      <c r="L51" s="41"/>
      <c r="M51" s="41"/>
      <c r="N51" s="41"/>
      <c r="O51" s="41"/>
      <c r="Q51" s="50"/>
      <c r="X51" s="38">
        <f t="shared" si="1"/>
        <v>0</v>
      </c>
      <c r="Y51" s="7"/>
      <c r="AA51" s="8"/>
      <c r="AB51" s="8"/>
      <c r="AC51" s="8"/>
      <c r="AE51" s="8"/>
      <c r="AF51" s="38">
        <f t="shared" si="2"/>
        <v>0</v>
      </c>
      <c r="AG51" s="7"/>
      <c r="AI51" s="8"/>
      <c r="AJ51" s="8"/>
      <c r="AK51" s="8"/>
      <c r="AM51" s="8"/>
      <c r="AN51" s="38">
        <f t="shared" si="3"/>
        <v>0</v>
      </c>
      <c r="AO51" s="7"/>
      <c r="AQ51" s="8"/>
      <c r="AR51" s="8"/>
      <c r="AS51" s="8"/>
      <c r="AU51" s="8"/>
      <c r="AV51" s="38">
        <f t="shared" si="4"/>
        <v>0</v>
      </c>
      <c r="AW51" s="40" t="s">
        <v>65</v>
      </c>
      <c r="AY51" s="40">
        <v>127370</v>
      </c>
      <c r="BA51" s="40">
        <v>26700</v>
      </c>
      <c r="BC51" s="40">
        <v>154070</v>
      </c>
      <c r="BD51" s="40" t="s">
        <v>64</v>
      </c>
      <c r="BF51" s="40">
        <v>11464811.039999999</v>
      </c>
      <c r="BH51" s="40">
        <v>4240044.7</v>
      </c>
      <c r="BJ51" s="40">
        <v>15704855.74</v>
      </c>
    </row>
    <row r="52" spans="1:62" x14ac:dyDescent="0.2">
      <c r="A52" s="41"/>
      <c r="C52" s="43"/>
      <c r="D52" s="43"/>
      <c r="E52" s="47"/>
      <c r="G52" s="43"/>
      <c r="H52" s="38">
        <f t="shared" si="5"/>
        <v>0</v>
      </c>
      <c r="I52" s="41"/>
      <c r="J52" s="41"/>
      <c r="K52" s="41"/>
      <c r="L52" s="41"/>
      <c r="M52" s="41"/>
      <c r="N52" s="41"/>
      <c r="O52" s="41"/>
      <c r="Q52" s="50"/>
      <c r="X52" s="38">
        <f t="shared" si="1"/>
        <v>0</v>
      </c>
      <c r="Y52" s="7"/>
      <c r="AA52" s="8"/>
      <c r="AB52" s="8"/>
      <c r="AC52" s="8"/>
      <c r="AE52" s="8"/>
      <c r="AF52" s="38">
        <f t="shared" si="2"/>
        <v>0</v>
      </c>
      <c r="AG52" s="7"/>
      <c r="AI52" s="8"/>
      <c r="AJ52" s="8"/>
      <c r="AK52" s="8"/>
      <c r="AM52" s="8"/>
      <c r="AN52" s="38">
        <f t="shared" si="3"/>
        <v>0</v>
      </c>
      <c r="AO52" s="7"/>
      <c r="AQ52" s="8"/>
      <c r="AR52" s="8"/>
      <c r="AS52" s="8"/>
      <c r="AU52" s="8"/>
      <c r="AV52" s="38">
        <f t="shared" si="4"/>
        <v>0</v>
      </c>
      <c r="AW52" s="40" t="s">
        <v>15</v>
      </c>
      <c r="AY52" s="40">
        <v>15868883.699999999</v>
      </c>
      <c r="BA52" s="40">
        <v>2905263.4</v>
      </c>
      <c r="BC52" s="40">
        <v>18774147.100000001</v>
      </c>
      <c r="BD52" s="40" t="s">
        <v>222</v>
      </c>
      <c r="BF52" s="40">
        <v>154070</v>
      </c>
      <c r="BH52" s="40">
        <v>21050</v>
      </c>
      <c r="BJ52" s="40">
        <v>175120</v>
      </c>
    </row>
    <row r="53" spans="1:62" x14ac:dyDescent="0.2">
      <c r="A53" s="41"/>
      <c r="C53" s="43"/>
      <c r="D53" s="43"/>
      <c r="E53" s="47"/>
      <c r="G53" s="43"/>
      <c r="H53" s="38">
        <f t="shared" si="5"/>
        <v>0</v>
      </c>
      <c r="I53" s="41"/>
      <c r="J53" s="41"/>
      <c r="K53" s="41"/>
      <c r="L53" s="41"/>
      <c r="M53" s="41"/>
      <c r="N53" s="41"/>
      <c r="O53" s="41"/>
      <c r="Q53" s="50"/>
      <c r="X53" s="38">
        <f t="shared" si="1"/>
        <v>0</v>
      </c>
      <c r="Y53" s="7"/>
      <c r="AA53" s="8"/>
      <c r="AB53" s="8"/>
      <c r="AC53" s="8"/>
      <c r="AE53" s="8"/>
      <c r="AF53" s="38">
        <f t="shared" si="2"/>
        <v>0</v>
      </c>
      <c r="AG53" s="7"/>
      <c r="AI53" s="8"/>
      <c r="AJ53" s="8"/>
      <c r="AK53" s="8"/>
      <c r="AM53" s="8"/>
      <c r="AN53" s="38">
        <f t="shared" si="3"/>
        <v>0</v>
      </c>
      <c r="AO53" s="7"/>
      <c r="AQ53" s="8"/>
      <c r="AR53" s="8"/>
      <c r="AS53" s="8"/>
      <c r="AU53" s="8"/>
      <c r="AV53" s="38">
        <f t="shared" si="4"/>
        <v>0</v>
      </c>
      <c r="AW53" s="40" t="s">
        <v>17</v>
      </c>
      <c r="AY53" s="40">
        <v>260111679.21000001</v>
      </c>
      <c r="BA53" s="40">
        <v>123956615.89</v>
      </c>
      <c r="BC53" s="40">
        <v>384068295.10000002</v>
      </c>
      <c r="BD53" s="40" t="s">
        <v>15</v>
      </c>
      <c r="BF53" s="40">
        <v>18774147.100000001</v>
      </c>
      <c r="BH53" s="40">
        <v>4515198.6500000004</v>
      </c>
      <c r="BJ53" s="40">
        <v>23289345.75</v>
      </c>
    </row>
    <row r="54" spans="1:62" x14ac:dyDescent="0.2">
      <c r="A54" s="41" t="s">
        <v>135</v>
      </c>
      <c r="C54" s="43">
        <v>75963606.629999995</v>
      </c>
      <c r="E54" s="47">
        <v>0</v>
      </c>
      <c r="G54" s="43">
        <v>75963606.629999995</v>
      </c>
      <c r="H54" s="38">
        <f t="shared" si="5"/>
        <v>0</v>
      </c>
      <c r="I54" s="41" t="s">
        <v>135</v>
      </c>
      <c r="J54" s="41"/>
      <c r="K54" s="41">
        <v>75963606.629999995</v>
      </c>
      <c r="L54" s="41"/>
      <c r="M54" s="41">
        <v>0</v>
      </c>
      <c r="N54" s="41"/>
      <c r="O54" s="41">
        <v>75963606.629999995</v>
      </c>
      <c r="Q54" s="50" t="s">
        <v>135</v>
      </c>
      <c r="S54" s="49">
        <v>75963606.629999995</v>
      </c>
      <c r="U54" s="40">
        <v>0</v>
      </c>
      <c r="W54" s="40">
        <v>75963606.629999995</v>
      </c>
      <c r="X54" s="38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8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8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8">
        <f t="shared" si="4"/>
        <v>0</v>
      </c>
      <c r="AW54" s="40" t="s">
        <v>18</v>
      </c>
      <c r="AY54" s="40">
        <v>145998189.72</v>
      </c>
      <c r="BA54" s="40">
        <v>72999094.920000002</v>
      </c>
      <c r="BC54" s="40">
        <v>218997284.63999999</v>
      </c>
      <c r="BD54" s="40" t="s">
        <v>17</v>
      </c>
      <c r="BF54" s="40">
        <v>384068295.10000002</v>
      </c>
      <c r="BH54" s="40">
        <v>114715763.48</v>
      </c>
      <c r="BJ54" s="40">
        <v>498784058.57999998</v>
      </c>
    </row>
    <row r="55" spans="1:62" x14ac:dyDescent="0.2">
      <c r="A55" s="41"/>
      <c r="C55" s="43"/>
      <c r="E55" s="47"/>
      <c r="G55" s="43"/>
      <c r="H55" s="38">
        <f t="shared" si="5"/>
        <v>0</v>
      </c>
      <c r="I55" s="41"/>
      <c r="J55" s="41"/>
      <c r="K55" s="41"/>
      <c r="L55" s="41"/>
      <c r="M55" s="41"/>
      <c r="N55" s="41"/>
      <c r="O55" s="41"/>
      <c r="Q55" s="50"/>
      <c r="X55" s="38">
        <f t="shared" si="1"/>
        <v>0</v>
      </c>
      <c r="Y55" s="7"/>
      <c r="AA55" s="8"/>
      <c r="AC55" s="8"/>
      <c r="AE55" s="8"/>
      <c r="AF55" s="38">
        <f t="shared" si="2"/>
        <v>0</v>
      </c>
      <c r="AG55" s="7"/>
      <c r="AI55" s="8"/>
      <c r="AK55" s="8"/>
      <c r="AM55" s="8"/>
      <c r="AN55" s="38">
        <f t="shared" si="3"/>
        <v>0</v>
      </c>
      <c r="AO55" s="7"/>
      <c r="AQ55" s="8"/>
      <c r="AS55" s="8"/>
      <c r="AU55" s="8"/>
      <c r="AV55" s="38">
        <f t="shared" si="4"/>
        <v>0</v>
      </c>
      <c r="AW55" s="40" t="s">
        <v>19</v>
      </c>
      <c r="AY55" s="40">
        <v>2038364.19</v>
      </c>
      <c r="BA55" s="40">
        <v>7947188.79</v>
      </c>
      <c r="BC55" s="40">
        <v>9985552.9800000004</v>
      </c>
      <c r="BD55" s="40" t="s">
        <v>18</v>
      </c>
      <c r="BF55" s="40">
        <v>218997284.63999999</v>
      </c>
      <c r="BH55" s="40">
        <v>60690507.57</v>
      </c>
      <c r="BJ55" s="40">
        <v>279687792.20999998</v>
      </c>
    </row>
    <row r="56" spans="1:62" x14ac:dyDescent="0.2">
      <c r="A56" s="41"/>
      <c r="C56" s="43"/>
      <c r="E56" s="47"/>
      <c r="G56" s="43"/>
      <c r="H56" s="38">
        <f t="shared" si="5"/>
        <v>0</v>
      </c>
      <c r="I56" s="41"/>
      <c r="J56" s="41"/>
      <c r="K56" s="41"/>
      <c r="L56" s="41"/>
      <c r="M56" s="41"/>
      <c r="N56" s="41"/>
      <c r="O56" s="41"/>
      <c r="Q56" s="50"/>
      <c r="X56" s="38">
        <f t="shared" si="1"/>
        <v>0</v>
      </c>
      <c r="Y56" s="7"/>
      <c r="AA56" s="8"/>
      <c r="AC56" s="8"/>
      <c r="AE56" s="8"/>
      <c r="AF56" s="38">
        <f t="shared" si="2"/>
        <v>0</v>
      </c>
      <c r="AG56" s="7"/>
      <c r="AI56" s="8"/>
      <c r="AK56" s="8"/>
      <c r="AM56" s="8"/>
      <c r="AN56" s="38">
        <f t="shared" si="3"/>
        <v>0</v>
      </c>
      <c r="AO56" s="7"/>
      <c r="AQ56" s="8"/>
      <c r="AS56" s="8"/>
      <c r="AU56" s="8"/>
      <c r="AV56" s="38">
        <f t="shared" si="4"/>
        <v>0</v>
      </c>
      <c r="AW56" s="40" t="s">
        <v>20</v>
      </c>
      <c r="AY56" s="40">
        <v>15730458.75</v>
      </c>
      <c r="BA56" s="40">
        <v>3146091.75</v>
      </c>
      <c r="BC56" s="40">
        <v>18876550.5</v>
      </c>
      <c r="BD56" s="40" t="s">
        <v>19</v>
      </c>
      <c r="BF56" s="40">
        <v>9985552.9800000004</v>
      </c>
      <c r="BH56" s="40">
        <v>13385571.689999999</v>
      </c>
      <c r="BJ56" s="40">
        <v>23371124.670000002</v>
      </c>
    </row>
    <row r="57" spans="1:62" x14ac:dyDescent="0.2">
      <c r="A57" s="41"/>
      <c r="C57" s="43"/>
      <c r="E57" s="47"/>
      <c r="G57" s="43"/>
      <c r="H57" s="38">
        <f t="shared" si="5"/>
        <v>0</v>
      </c>
      <c r="I57" s="41"/>
      <c r="J57" s="41"/>
      <c r="K57" s="41"/>
      <c r="L57" s="41"/>
      <c r="M57" s="41"/>
      <c r="N57" s="41"/>
      <c r="O57" s="41"/>
      <c r="Q57" s="50"/>
      <c r="X57" s="38">
        <f t="shared" si="1"/>
        <v>0</v>
      </c>
      <c r="Y57" s="7"/>
      <c r="AA57" s="8"/>
      <c r="AC57" s="8"/>
      <c r="AE57" s="8"/>
      <c r="AF57" s="38">
        <f t="shared" si="2"/>
        <v>0</v>
      </c>
      <c r="AG57" s="7"/>
      <c r="AI57" s="8"/>
      <c r="AK57" s="8"/>
      <c r="AM57" s="8"/>
      <c r="AN57" s="38">
        <f t="shared" si="3"/>
        <v>0</v>
      </c>
      <c r="AO57" s="7"/>
      <c r="AQ57" s="8"/>
      <c r="AS57" s="8"/>
      <c r="AU57" s="8"/>
      <c r="AV57" s="38">
        <f t="shared" si="4"/>
        <v>0</v>
      </c>
      <c r="AW57" s="40" t="s">
        <v>25</v>
      </c>
      <c r="AX57" s="40">
        <v>102220173.2</v>
      </c>
      <c r="AZ57" s="40">
        <v>59610425.659999996</v>
      </c>
      <c r="BB57" s="40">
        <v>161830598.86000001</v>
      </c>
      <c r="BD57" s="40" t="s">
        <v>20</v>
      </c>
      <c r="BF57" s="40">
        <v>18876550.5</v>
      </c>
      <c r="BH57" s="40">
        <v>0</v>
      </c>
      <c r="BJ57" s="40">
        <v>18876550.5</v>
      </c>
    </row>
    <row r="58" spans="1:62" x14ac:dyDescent="0.2">
      <c r="A58" s="41"/>
      <c r="C58" s="43"/>
      <c r="E58" s="47"/>
      <c r="G58" s="43"/>
      <c r="H58" s="38">
        <f t="shared" si="5"/>
        <v>0</v>
      </c>
      <c r="I58" s="41"/>
      <c r="J58" s="41"/>
      <c r="K58" s="41"/>
      <c r="L58" s="41"/>
      <c r="M58" s="41"/>
      <c r="N58" s="41"/>
      <c r="O58" s="41"/>
      <c r="Q58" s="50"/>
      <c r="X58" s="38">
        <f t="shared" si="1"/>
        <v>0</v>
      </c>
      <c r="Y58" s="7"/>
      <c r="AA58" s="8"/>
      <c r="AC58" s="8"/>
      <c r="AE58" s="8"/>
      <c r="AF58" s="38">
        <f t="shared" si="2"/>
        <v>0</v>
      </c>
      <c r="AG58" s="7"/>
      <c r="AI58" s="8"/>
      <c r="AK58" s="8"/>
      <c r="AM58" s="8"/>
      <c r="AN58" s="38">
        <f t="shared" si="3"/>
        <v>0</v>
      </c>
      <c r="AO58" s="7"/>
      <c r="AQ58" s="8"/>
      <c r="AS58" s="8"/>
      <c r="AU58" s="8"/>
      <c r="AV58" s="38">
        <f t="shared" si="4"/>
        <v>0</v>
      </c>
      <c r="AW58" s="40" t="s">
        <v>26</v>
      </c>
      <c r="AX58" s="40">
        <v>4747620.3899999997</v>
      </c>
      <c r="AZ58" s="40">
        <v>2433550.06</v>
      </c>
      <c r="BB58" s="40">
        <v>7181170.4500000002</v>
      </c>
      <c r="BD58" s="40" t="s">
        <v>146</v>
      </c>
      <c r="BE58" s="40">
        <v>161830598.86000001</v>
      </c>
      <c r="BG58" s="40">
        <v>54877438.390000001</v>
      </c>
      <c r="BI58" s="40">
        <v>216708037.25</v>
      </c>
    </row>
    <row r="59" spans="1:62" x14ac:dyDescent="0.2">
      <c r="A59" s="41"/>
      <c r="C59" s="43"/>
      <c r="E59" s="47"/>
      <c r="G59" s="43"/>
      <c r="H59" s="38">
        <f t="shared" si="5"/>
        <v>0</v>
      </c>
      <c r="I59" s="41"/>
      <c r="J59" s="41"/>
      <c r="K59" s="41"/>
      <c r="L59" s="41"/>
      <c r="M59" s="41"/>
      <c r="N59" s="41"/>
      <c r="O59" s="41"/>
      <c r="Q59" s="50"/>
      <c r="X59" s="38">
        <f t="shared" si="1"/>
        <v>0</v>
      </c>
      <c r="Y59" s="7"/>
      <c r="AA59" s="8"/>
      <c r="AC59" s="8"/>
      <c r="AE59" s="8"/>
      <c r="AF59" s="38">
        <f t="shared" si="2"/>
        <v>0</v>
      </c>
      <c r="AG59" s="7"/>
      <c r="AI59" s="8"/>
      <c r="AK59" s="8"/>
      <c r="AM59" s="8"/>
      <c r="AN59" s="38">
        <f t="shared" si="3"/>
        <v>0</v>
      </c>
      <c r="AO59" s="7"/>
      <c r="AQ59" s="8"/>
      <c r="AS59" s="8"/>
      <c r="AU59" s="8"/>
      <c r="AV59" s="38">
        <f t="shared" si="4"/>
        <v>0</v>
      </c>
      <c r="AW59" s="40" t="s">
        <v>27</v>
      </c>
      <c r="AX59" s="40">
        <v>26429385</v>
      </c>
      <c r="AZ59" s="40">
        <v>11708800.08</v>
      </c>
      <c r="BB59" s="40">
        <v>38138185.079999998</v>
      </c>
      <c r="BD59" s="40" t="s">
        <v>147</v>
      </c>
      <c r="BE59" s="40">
        <v>7181170.4500000002</v>
      </c>
      <c r="BG59" s="40">
        <v>2451944.7999999998</v>
      </c>
      <c r="BI59" s="40">
        <v>9633115.25</v>
      </c>
    </row>
    <row r="60" spans="1:62" x14ac:dyDescent="0.2">
      <c r="A60" s="41" t="s">
        <v>136</v>
      </c>
      <c r="C60" s="43">
        <v>5707851.71</v>
      </c>
      <c r="E60" s="47">
        <v>0</v>
      </c>
      <c r="G60" s="43">
        <v>5707851.71</v>
      </c>
      <c r="H60" s="38">
        <f t="shared" si="5"/>
        <v>0</v>
      </c>
      <c r="I60" s="42" t="s">
        <v>136</v>
      </c>
      <c r="J60" s="42"/>
      <c r="K60" s="42">
        <v>5707851.71</v>
      </c>
      <c r="L60" s="42"/>
      <c r="M60" s="42">
        <v>0</v>
      </c>
      <c r="N60" s="42"/>
      <c r="O60" s="42">
        <v>5707851.71</v>
      </c>
      <c r="Q60" s="50" t="s">
        <v>136</v>
      </c>
      <c r="S60" s="49">
        <v>5707851.71</v>
      </c>
      <c r="U60" s="40">
        <v>0</v>
      </c>
      <c r="W60" s="40">
        <v>5707851.71</v>
      </c>
      <c r="X60" s="38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8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8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8">
        <f t="shared" si="4"/>
        <v>0</v>
      </c>
      <c r="AW60" s="40" t="s">
        <v>28</v>
      </c>
      <c r="AX60" s="40">
        <v>23677356.41</v>
      </c>
      <c r="AZ60" s="40">
        <v>11349346.060000001</v>
      </c>
      <c r="BB60" s="40">
        <v>35026702.469999999</v>
      </c>
      <c r="BD60" s="40" t="s">
        <v>148</v>
      </c>
      <c r="BE60" s="40">
        <v>38138185.079999998</v>
      </c>
      <c r="BG60" s="40">
        <v>8376818.9100000001</v>
      </c>
      <c r="BI60" s="40">
        <v>46515003.990000002</v>
      </c>
    </row>
    <row r="61" spans="1:62" x14ac:dyDescent="0.2">
      <c r="A61" s="41" t="s">
        <v>137</v>
      </c>
      <c r="C61" s="43">
        <v>55151398.100000001</v>
      </c>
      <c r="D61" s="43">
        <v>55151398.100000001</v>
      </c>
      <c r="E61" s="47">
        <v>0</v>
      </c>
      <c r="G61" s="43">
        <v>0</v>
      </c>
      <c r="H61" s="38">
        <f t="shared" si="5"/>
        <v>0</v>
      </c>
      <c r="I61" s="42"/>
      <c r="J61" s="42"/>
      <c r="K61" s="42"/>
      <c r="L61" s="42"/>
      <c r="M61" s="42"/>
      <c r="N61" s="42"/>
      <c r="O61" s="42"/>
      <c r="Q61" s="50"/>
      <c r="X61" s="38">
        <f t="shared" si="1"/>
        <v>0</v>
      </c>
      <c r="Y61" s="9"/>
      <c r="AA61" s="8"/>
      <c r="AC61" s="8"/>
      <c r="AE61" s="8"/>
      <c r="AF61" s="38">
        <f t="shared" si="2"/>
        <v>0</v>
      </c>
      <c r="AG61" s="9"/>
      <c r="AI61" s="8"/>
      <c r="AK61" s="8"/>
      <c r="AM61" s="8"/>
      <c r="AN61" s="38">
        <f t="shared" si="3"/>
        <v>0</v>
      </c>
      <c r="AO61" s="9"/>
      <c r="AQ61" s="8"/>
      <c r="AS61" s="8"/>
      <c r="AU61" s="8"/>
      <c r="AV61" s="38">
        <f t="shared" si="4"/>
        <v>0</v>
      </c>
      <c r="AW61" s="40" t="s">
        <v>29</v>
      </c>
      <c r="AX61" s="40">
        <v>38273093.619999997</v>
      </c>
      <c r="AZ61" s="40">
        <v>19094789.260000002</v>
      </c>
      <c r="BB61" s="40">
        <v>57367882.880000003</v>
      </c>
      <c r="BD61" s="40" t="s">
        <v>28</v>
      </c>
      <c r="BE61" s="40">
        <v>35026702.469999999</v>
      </c>
      <c r="BG61" s="40">
        <v>14017181.289999999</v>
      </c>
      <c r="BI61" s="40">
        <v>49043883.759999998</v>
      </c>
    </row>
    <row r="62" spans="1:62" x14ac:dyDescent="0.2">
      <c r="A62" s="41" t="s">
        <v>138</v>
      </c>
      <c r="C62" s="43">
        <v>751275589.61000001</v>
      </c>
      <c r="D62" s="43">
        <v>1760706.32</v>
      </c>
      <c r="E62" s="47">
        <v>56158077.119999997</v>
      </c>
      <c r="G62" s="43">
        <v>805672960.40999997</v>
      </c>
      <c r="H62" s="38">
        <f t="shared" si="5"/>
        <v>0</v>
      </c>
      <c r="I62" s="41" t="s">
        <v>138</v>
      </c>
      <c r="J62" s="41"/>
      <c r="K62" s="41">
        <v>55151398.100000001</v>
      </c>
      <c r="L62" s="41">
        <v>55151398.100000001</v>
      </c>
      <c r="M62" s="41">
        <v>0</v>
      </c>
      <c r="N62" s="41"/>
      <c r="O62" s="41">
        <v>0</v>
      </c>
      <c r="Q62" s="50" t="s">
        <v>138</v>
      </c>
      <c r="S62" s="40"/>
      <c r="X62" s="38">
        <f t="shared" si="1"/>
        <v>0</v>
      </c>
      <c r="Y62" s="9" t="s">
        <v>138</v>
      </c>
      <c r="AA62" s="8">
        <v>805610951.36000001</v>
      </c>
      <c r="AB62" s="40">
        <v>159434.85999999999</v>
      </c>
      <c r="AC62" s="8">
        <v>221443.91</v>
      </c>
      <c r="AE62" s="8">
        <v>805672960.40999997</v>
      </c>
      <c r="AF62" s="38">
        <f t="shared" si="2"/>
        <v>0</v>
      </c>
      <c r="AG62" s="7" t="s">
        <v>139</v>
      </c>
      <c r="AN62" s="38">
        <f t="shared" si="3"/>
        <v>0</v>
      </c>
      <c r="AO62" s="7" t="s">
        <v>138</v>
      </c>
      <c r="AV62" s="38">
        <f t="shared" si="4"/>
        <v>0</v>
      </c>
      <c r="AW62" s="40" t="s">
        <v>213</v>
      </c>
      <c r="AX62" s="40">
        <v>3316928.71</v>
      </c>
      <c r="AZ62" s="40">
        <v>1625449.81</v>
      </c>
      <c r="BB62" s="40">
        <v>4942378.5199999996</v>
      </c>
      <c r="BD62" s="40" t="s">
        <v>29</v>
      </c>
      <c r="BE62" s="40">
        <v>57367882.880000003</v>
      </c>
      <c r="BG62" s="40">
        <v>26151963.690000001</v>
      </c>
      <c r="BI62" s="40">
        <v>83519846.569999993</v>
      </c>
    </row>
    <row r="63" spans="1:62" x14ac:dyDescent="0.2">
      <c r="A63" s="41" t="s">
        <v>140</v>
      </c>
      <c r="C63" s="43">
        <v>-600517.12</v>
      </c>
      <c r="D63" s="43">
        <v>4378789.96</v>
      </c>
      <c r="E63" s="47">
        <v>4484650.16</v>
      </c>
      <c r="G63" s="43">
        <v>-494656.92</v>
      </c>
      <c r="H63" s="38">
        <f t="shared" si="5"/>
        <v>0</v>
      </c>
      <c r="I63" s="42" t="s">
        <v>140</v>
      </c>
      <c r="J63" s="42"/>
      <c r="K63" s="42">
        <v>751275589.61000001</v>
      </c>
      <c r="L63" s="42">
        <v>1590988.11</v>
      </c>
      <c r="M63" s="42">
        <v>55936632.869999997</v>
      </c>
      <c r="N63" s="42"/>
      <c r="O63" s="42">
        <v>805621234.37</v>
      </c>
      <c r="Q63" s="42" t="s">
        <v>140</v>
      </c>
      <c r="S63" s="49">
        <v>805621234.37</v>
      </c>
      <c r="T63" s="40">
        <v>10283.35</v>
      </c>
      <c r="U63" s="40">
        <v>0.34</v>
      </c>
      <c r="W63" s="40">
        <v>805610951.36000001</v>
      </c>
      <c r="X63" s="38">
        <f t="shared" si="1"/>
        <v>0</v>
      </c>
      <c r="Y63" s="7" t="s">
        <v>140</v>
      </c>
      <c r="AB63" s="8">
        <v>494656.92</v>
      </c>
      <c r="AE63" s="8">
        <v>-494656.92</v>
      </c>
      <c r="AF63" s="38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8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8">
        <f t="shared" si="4"/>
        <v>0</v>
      </c>
      <c r="AW63" s="40" t="s">
        <v>31</v>
      </c>
      <c r="AX63" s="40">
        <v>2729097.91</v>
      </c>
      <c r="AZ63" s="40">
        <v>1148220.9099999999</v>
      </c>
      <c r="BB63" s="40">
        <v>3877318.82</v>
      </c>
      <c r="BD63" s="40" t="s">
        <v>223</v>
      </c>
      <c r="BE63" s="40">
        <v>4942378.5199999996</v>
      </c>
      <c r="BG63" s="40">
        <v>1619759.97</v>
      </c>
      <c r="BI63" s="40">
        <v>6562138.4900000002</v>
      </c>
    </row>
    <row r="64" spans="1:62" s="54" customFormat="1" x14ac:dyDescent="0.2">
      <c r="A64" s="51"/>
      <c r="B64" s="52"/>
      <c r="C64" s="53"/>
      <c r="D64" s="53"/>
      <c r="E64" s="53"/>
      <c r="F64" s="52"/>
      <c r="G64" s="53"/>
      <c r="I64" s="55"/>
      <c r="J64" s="55"/>
      <c r="K64" s="55"/>
      <c r="L64" s="55"/>
      <c r="M64" s="55"/>
      <c r="N64" s="55"/>
      <c r="O64" s="55"/>
      <c r="P64" s="38"/>
      <c r="Q64" s="55"/>
      <c r="X64" s="38">
        <f t="shared" si="1"/>
        <v>0</v>
      </c>
      <c r="Y64" s="21"/>
      <c r="AA64" s="22"/>
      <c r="AC64" s="22"/>
      <c r="AE64" s="22"/>
      <c r="AF64" s="38">
        <f t="shared" si="2"/>
        <v>0</v>
      </c>
      <c r="AG64" s="23"/>
      <c r="AI64" s="22"/>
      <c r="AJ64" s="22"/>
      <c r="AK64" s="22"/>
      <c r="AM64" s="22"/>
      <c r="AN64" s="38">
        <f t="shared" si="3"/>
        <v>0</v>
      </c>
      <c r="AO64" s="23"/>
      <c r="AQ64" s="22"/>
      <c r="AR64" s="22"/>
      <c r="AS64" s="22"/>
      <c r="AU64" s="22"/>
      <c r="AV64" s="38"/>
      <c r="AW64" s="54" t="s">
        <v>32</v>
      </c>
      <c r="AX64" s="54">
        <v>1079600.8899999999</v>
      </c>
      <c r="AZ64" s="54">
        <v>527521.42000000004</v>
      </c>
      <c r="BB64" s="54">
        <v>1607122.31</v>
      </c>
      <c r="BD64" s="54" t="s">
        <v>31</v>
      </c>
      <c r="BE64" s="54">
        <v>3877318.82</v>
      </c>
      <c r="BG64" s="54">
        <v>1797498.17</v>
      </c>
      <c r="BI64" s="54">
        <v>5674816.9900000002</v>
      </c>
    </row>
    <row r="65" spans="1:61" x14ac:dyDescent="0.2">
      <c r="A65" s="41" t="s">
        <v>6</v>
      </c>
      <c r="C65" s="43">
        <v>0</v>
      </c>
      <c r="E65" s="47">
        <v>1940467.48</v>
      </c>
      <c r="G65" s="43">
        <v>1940467.48</v>
      </c>
      <c r="H65" s="38">
        <f t="shared" si="5"/>
        <v>0</v>
      </c>
      <c r="I65" s="41" t="s">
        <v>6</v>
      </c>
      <c r="J65" s="41"/>
      <c r="K65" s="41">
        <v>0</v>
      </c>
      <c r="L65" s="41"/>
      <c r="M65" s="41">
        <v>864159.2</v>
      </c>
      <c r="N65" s="41"/>
      <c r="O65" s="41">
        <v>864159.2</v>
      </c>
      <c r="Q65" s="50" t="s">
        <v>6</v>
      </c>
      <c r="S65" s="49">
        <v>864159.2</v>
      </c>
      <c r="U65" s="40">
        <v>768151.02</v>
      </c>
      <c r="W65" s="40">
        <v>1632310.22</v>
      </c>
      <c r="X65" s="38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8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8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8">
        <f>+AQ65-AM65</f>
        <v>0</v>
      </c>
      <c r="AW65" s="40" t="s">
        <v>33</v>
      </c>
      <c r="AX65" s="40">
        <v>3173111.97</v>
      </c>
      <c r="AZ65" s="40">
        <v>1135077.52</v>
      </c>
      <c r="BB65" s="40">
        <v>4308189.49</v>
      </c>
      <c r="BD65" s="40" t="s">
        <v>32</v>
      </c>
      <c r="BE65" s="40">
        <v>1607122.31</v>
      </c>
      <c r="BG65" s="40">
        <v>549689.43000000005</v>
      </c>
      <c r="BI65" s="40">
        <v>2156811.7400000002</v>
      </c>
    </row>
    <row r="66" spans="1:61" x14ac:dyDescent="0.2">
      <c r="A66" s="41" t="s">
        <v>7</v>
      </c>
      <c r="C66" s="43">
        <v>0</v>
      </c>
      <c r="E66" s="47">
        <v>100946208.79000001</v>
      </c>
      <c r="G66" s="43">
        <v>100946208.79000001</v>
      </c>
      <c r="H66" s="38">
        <f t="shared" si="5"/>
        <v>0</v>
      </c>
      <c r="I66" s="41" t="s">
        <v>7</v>
      </c>
      <c r="J66" s="41"/>
      <c r="K66" s="41">
        <v>0</v>
      </c>
      <c r="L66" s="41"/>
      <c r="M66" s="41">
        <v>34736649.789999999</v>
      </c>
      <c r="N66" s="41"/>
      <c r="O66" s="50">
        <v>34736649.789999999</v>
      </c>
      <c r="Q66" s="50" t="s">
        <v>7</v>
      </c>
      <c r="S66" s="49">
        <v>34736649.789999999</v>
      </c>
      <c r="U66" s="40">
        <v>50222730.189999998</v>
      </c>
      <c r="W66" s="40">
        <v>84959379.980000004</v>
      </c>
      <c r="X66" s="38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8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8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8">
        <f t="shared" ref="AV66:AV81" si="9">+AQ66-AM66</f>
        <v>0</v>
      </c>
      <c r="AW66" s="40" t="s">
        <v>34</v>
      </c>
      <c r="AX66" s="40">
        <v>915182.14</v>
      </c>
      <c r="AZ66" s="40">
        <v>651181.19999999995</v>
      </c>
      <c r="BB66" s="40">
        <v>1566363.34</v>
      </c>
      <c r="BD66" s="40" t="s">
        <v>155</v>
      </c>
      <c r="BE66" s="40">
        <v>4308189.49</v>
      </c>
      <c r="BG66" s="40">
        <v>2060602.42</v>
      </c>
      <c r="BI66" s="40">
        <v>6368791.9100000001</v>
      </c>
    </row>
    <row r="67" spans="1:61" ht="22.5" x14ac:dyDescent="0.2">
      <c r="A67" s="41" t="s">
        <v>60</v>
      </c>
      <c r="C67" s="43">
        <v>0</v>
      </c>
      <c r="E67" s="47">
        <v>3591667.02</v>
      </c>
      <c r="G67" s="43">
        <v>3591667.02</v>
      </c>
      <c r="H67" s="38">
        <f t="shared" si="5"/>
        <v>0</v>
      </c>
      <c r="I67" s="41" t="s">
        <v>60</v>
      </c>
      <c r="J67" s="41"/>
      <c r="K67" s="42">
        <v>0</v>
      </c>
      <c r="L67" s="42"/>
      <c r="M67" s="42">
        <v>499106.38</v>
      </c>
      <c r="N67" s="42"/>
      <c r="O67" s="42">
        <v>499106.38</v>
      </c>
      <c r="Q67" s="50" t="s">
        <v>60</v>
      </c>
      <c r="S67" s="49">
        <v>499106.38</v>
      </c>
      <c r="U67" s="40">
        <v>1157566.96</v>
      </c>
      <c r="W67" s="40">
        <v>1656673.34</v>
      </c>
      <c r="X67" s="38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8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8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8">
        <f t="shared" si="9"/>
        <v>0</v>
      </c>
      <c r="AW67" s="40" t="s">
        <v>35</v>
      </c>
      <c r="AX67" s="40">
        <v>42720860.890000001</v>
      </c>
      <c r="AZ67" s="40">
        <v>19173786.98</v>
      </c>
      <c r="BB67" s="40">
        <v>61894647.869999997</v>
      </c>
      <c r="BD67" s="40" t="s">
        <v>34</v>
      </c>
      <c r="BE67" s="40">
        <v>1566363.34</v>
      </c>
      <c r="BG67" s="40">
        <v>584515.18999999994</v>
      </c>
      <c r="BI67" s="40">
        <v>2150878.5299999998</v>
      </c>
    </row>
    <row r="68" spans="1:61" x14ac:dyDescent="0.2">
      <c r="A68" s="41" t="s">
        <v>8</v>
      </c>
      <c r="C68" s="43">
        <v>0</v>
      </c>
      <c r="E68" s="47">
        <v>3425431.27</v>
      </c>
      <c r="G68" s="43">
        <v>3425431.27</v>
      </c>
      <c r="H68" s="38">
        <f t="shared" si="5"/>
        <v>0</v>
      </c>
      <c r="I68" s="42" t="s">
        <v>61</v>
      </c>
      <c r="J68" s="42"/>
      <c r="K68" s="42">
        <v>0</v>
      </c>
      <c r="L68" s="42"/>
      <c r="M68" s="42">
        <v>1296857.32</v>
      </c>
      <c r="N68" s="42"/>
      <c r="O68" s="42">
        <v>1296857.32</v>
      </c>
      <c r="Q68" s="50" t="s">
        <v>8</v>
      </c>
      <c r="S68" s="49">
        <v>1296857.32</v>
      </c>
      <c r="U68" s="40">
        <v>1420549.27</v>
      </c>
      <c r="W68" s="40">
        <v>2717406.59</v>
      </c>
      <c r="X68" s="38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8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8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8">
        <f t="shared" si="9"/>
        <v>0</v>
      </c>
      <c r="AW68" s="40" t="s">
        <v>214</v>
      </c>
      <c r="AX68" s="40">
        <v>0</v>
      </c>
      <c r="AZ68" s="40">
        <v>725000</v>
      </c>
      <c r="BB68" s="40">
        <v>725000</v>
      </c>
      <c r="BD68" s="40" t="s">
        <v>157</v>
      </c>
      <c r="BE68" s="40">
        <v>61894647.869999997</v>
      </c>
      <c r="BG68" s="40">
        <v>18555195.579999998</v>
      </c>
      <c r="BI68" s="40">
        <v>80449843.450000003</v>
      </c>
    </row>
    <row r="69" spans="1:61" x14ac:dyDescent="0.2">
      <c r="A69" s="41" t="s">
        <v>9</v>
      </c>
      <c r="C69" s="43">
        <v>0</v>
      </c>
      <c r="E69" s="47">
        <v>16135492.73</v>
      </c>
      <c r="G69" s="43">
        <v>16135492.73</v>
      </c>
      <c r="H69" s="38">
        <f t="shared" si="5"/>
        <v>0</v>
      </c>
      <c r="I69" s="42" t="s">
        <v>9</v>
      </c>
      <c r="J69" s="42"/>
      <c r="K69" s="41">
        <v>0</v>
      </c>
      <c r="L69" s="41"/>
      <c r="M69" s="41">
        <v>4010121.06</v>
      </c>
      <c r="N69" s="41"/>
      <c r="O69" s="41">
        <v>4010121.06</v>
      </c>
      <c r="Q69" s="50" t="s">
        <v>9</v>
      </c>
      <c r="S69" s="49">
        <v>4010121.06</v>
      </c>
      <c r="U69" s="40">
        <v>5036800.24</v>
      </c>
      <c r="W69" s="40">
        <v>9046921.3000000007</v>
      </c>
      <c r="X69" s="38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8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8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8">
        <f t="shared" si="9"/>
        <v>0</v>
      </c>
      <c r="AW69" s="40" t="s">
        <v>38</v>
      </c>
      <c r="AX69" s="40">
        <v>231008.74</v>
      </c>
      <c r="AZ69" s="40">
        <v>164257.70000000001</v>
      </c>
      <c r="BB69" s="40">
        <v>395266.44</v>
      </c>
      <c r="BD69" s="40" t="s">
        <v>214</v>
      </c>
      <c r="BE69" s="40">
        <v>725000</v>
      </c>
      <c r="BG69" s="40">
        <v>0</v>
      </c>
      <c r="BI69" s="40">
        <v>725000</v>
      </c>
    </row>
    <row r="70" spans="1:61" ht="33.75" x14ac:dyDescent="0.2">
      <c r="A70" s="41" t="s">
        <v>10</v>
      </c>
      <c r="C70" s="43">
        <v>0</v>
      </c>
      <c r="E70" s="47">
        <v>2258875.7000000002</v>
      </c>
      <c r="G70" s="43">
        <v>2258875.7000000002</v>
      </c>
      <c r="H70" s="38">
        <f t="shared" si="5"/>
        <v>0</v>
      </c>
      <c r="I70" s="41" t="s">
        <v>62</v>
      </c>
      <c r="J70" s="41"/>
      <c r="K70" s="41">
        <v>0</v>
      </c>
      <c r="L70" s="41"/>
      <c r="M70" s="41">
        <v>548688.92000000004</v>
      </c>
      <c r="N70" s="41"/>
      <c r="O70" s="41">
        <v>548688.92000000004</v>
      </c>
      <c r="Q70" s="50" t="s">
        <v>141</v>
      </c>
      <c r="S70" s="49">
        <v>548688.92000000004</v>
      </c>
      <c r="U70" s="40">
        <v>659198.74</v>
      </c>
      <c r="W70" s="40">
        <v>1207887.6599999999</v>
      </c>
      <c r="X70" s="38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8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8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8">
        <f t="shared" si="9"/>
        <v>0</v>
      </c>
      <c r="AW70" s="40" t="s">
        <v>39</v>
      </c>
      <c r="AX70" s="40">
        <v>27970578.559999999</v>
      </c>
      <c r="AZ70" s="40">
        <v>13972272.630000001</v>
      </c>
      <c r="BB70" s="40">
        <v>41942851.189999998</v>
      </c>
      <c r="BD70" s="40" t="s">
        <v>224</v>
      </c>
      <c r="BE70" s="40">
        <v>395266.44</v>
      </c>
      <c r="BG70" s="40">
        <v>98493.68</v>
      </c>
      <c r="BI70" s="40">
        <v>493760.12</v>
      </c>
    </row>
    <row r="71" spans="1:61" x14ac:dyDescent="0.2">
      <c r="A71" s="41" t="s">
        <v>11</v>
      </c>
      <c r="C71" s="43">
        <v>0</v>
      </c>
      <c r="E71" s="47">
        <v>21040145.34</v>
      </c>
      <c r="G71" s="43">
        <v>21040145.34</v>
      </c>
      <c r="H71" s="38">
        <f t="shared" si="5"/>
        <v>0</v>
      </c>
      <c r="I71" s="41" t="s">
        <v>11</v>
      </c>
      <c r="J71" s="41"/>
      <c r="K71" s="41"/>
      <c r="L71" s="41"/>
      <c r="M71" s="41">
        <v>1403779.75</v>
      </c>
      <c r="N71" s="41"/>
      <c r="O71" s="41">
        <v>1403779.75</v>
      </c>
      <c r="Q71" s="50" t="s">
        <v>11</v>
      </c>
      <c r="S71" s="49">
        <v>1403779.75</v>
      </c>
      <c r="U71" s="40">
        <v>2534637.0099999998</v>
      </c>
      <c r="W71" s="40">
        <v>3938416.76</v>
      </c>
      <c r="X71" s="38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8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8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8">
        <f t="shared" si="9"/>
        <v>0</v>
      </c>
      <c r="AW71" s="40" t="s">
        <v>40</v>
      </c>
      <c r="AX71" s="40">
        <v>20990583.539999999</v>
      </c>
      <c r="AZ71" s="40">
        <v>8161474.2000000002</v>
      </c>
      <c r="BB71" s="40">
        <v>29152057.739999998</v>
      </c>
      <c r="BD71" s="40" t="s">
        <v>39</v>
      </c>
      <c r="BE71" s="40">
        <v>41942851.189999998</v>
      </c>
      <c r="BG71" s="40">
        <v>15298534.83</v>
      </c>
      <c r="BI71" s="40">
        <v>57241386.020000003</v>
      </c>
    </row>
    <row r="72" spans="1:61" x14ac:dyDescent="0.2">
      <c r="A72" s="41"/>
      <c r="C72" s="43"/>
      <c r="E72" s="47"/>
      <c r="G72" s="43"/>
      <c r="H72" s="38">
        <f t="shared" si="5"/>
        <v>0</v>
      </c>
      <c r="I72" s="41"/>
      <c r="J72" s="41"/>
      <c r="K72" s="41">
        <v>0</v>
      </c>
      <c r="L72" s="41"/>
      <c r="N72" s="41"/>
      <c r="Q72" s="50"/>
      <c r="X72" s="38">
        <f t="shared" si="6"/>
        <v>0</v>
      </c>
      <c r="Y72" s="7"/>
      <c r="AF72" s="38">
        <f t="shared" si="7"/>
        <v>0</v>
      </c>
      <c r="AG72" s="7"/>
      <c r="AN72" s="38">
        <f t="shared" si="8"/>
        <v>0</v>
      </c>
      <c r="AO72" s="7"/>
      <c r="AV72" s="38">
        <f t="shared" si="9"/>
        <v>0</v>
      </c>
      <c r="AW72" s="40" t="s">
        <v>41</v>
      </c>
      <c r="AX72" s="40">
        <v>23997971.609999999</v>
      </c>
      <c r="AZ72" s="40">
        <v>12151189.869999999</v>
      </c>
      <c r="BB72" s="40">
        <v>36149161.479999997</v>
      </c>
      <c r="BD72" s="40" t="s">
        <v>159</v>
      </c>
      <c r="BE72" s="40">
        <v>29152057.739999998</v>
      </c>
      <c r="BG72" s="40">
        <v>12382669.43</v>
      </c>
      <c r="BI72" s="40">
        <v>41534727.170000002</v>
      </c>
    </row>
    <row r="73" spans="1:61" ht="33.75" x14ac:dyDescent="0.2">
      <c r="A73" s="41" t="s">
        <v>142</v>
      </c>
      <c r="C73" s="43">
        <v>0</v>
      </c>
      <c r="E73" s="47">
        <v>1129236.02</v>
      </c>
      <c r="G73" s="43">
        <v>1129236.02</v>
      </c>
      <c r="H73" s="38">
        <f t="shared" si="5"/>
        <v>0</v>
      </c>
      <c r="I73" s="41" t="s">
        <v>63</v>
      </c>
      <c r="J73" s="41"/>
      <c r="K73" s="42">
        <v>0</v>
      </c>
      <c r="L73" s="42"/>
      <c r="M73" s="42">
        <v>338930.26</v>
      </c>
      <c r="N73" s="42"/>
      <c r="O73" s="42">
        <v>338930.26</v>
      </c>
      <c r="Q73" s="50" t="s">
        <v>143</v>
      </c>
      <c r="S73" s="49">
        <v>338930.26</v>
      </c>
      <c r="U73" s="40">
        <v>309316.40000000002</v>
      </c>
      <c r="W73" s="40">
        <v>648246.66</v>
      </c>
      <c r="X73" s="38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8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8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8">
        <f t="shared" si="9"/>
        <v>0</v>
      </c>
      <c r="AW73" s="40" t="s">
        <v>42</v>
      </c>
      <c r="AX73" s="40">
        <v>5555183.2800000003</v>
      </c>
      <c r="AZ73" s="40">
        <v>3644429.06</v>
      </c>
      <c r="BB73" s="40">
        <v>9199612.3399999999</v>
      </c>
      <c r="BD73" s="40" t="s">
        <v>41</v>
      </c>
      <c r="BE73" s="40">
        <v>36149161.479999997</v>
      </c>
      <c r="BG73" s="40">
        <v>15158703.43</v>
      </c>
      <c r="BI73" s="40">
        <v>51307864.909999996</v>
      </c>
    </row>
    <row r="74" spans="1:61" x14ac:dyDescent="0.2">
      <c r="A74" s="41" t="s">
        <v>64</v>
      </c>
      <c r="B74" s="43"/>
      <c r="C74" s="56">
        <v>0</v>
      </c>
      <c r="E74" s="47">
        <v>4469870.0599999996</v>
      </c>
      <c r="G74" s="43">
        <v>4469870.0599999996</v>
      </c>
      <c r="H74" s="38">
        <f t="shared" si="5"/>
        <v>0</v>
      </c>
      <c r="I74" s="42" t="s">
        <v>64</v>
      </c>
      <c r="J74" s="42"/>
      <c r="K74" s="41">
        <v>0</v>
      </c>
      <c r="L74" s="41"/>
      <c r="M74" s="41">
        <v>2082614.7</v>
      </c>
      <c r="N74" s="41"/>
      <c r="O74" s="41">
        <v>2082614.7</v>
      </c>
      <c r="Q74" s="50" t="s">
        <v>64</v>
      </c>
      <c r="S74" s="49">
        <v>2082614.7</v>
      </c>
      <c r="U74" s="40">
        <v>1188278.19</v>
      </c>
      <c r="W74" s="40">
        <v>3270892.89</v>
      </c>
      <c r="X74" s="38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8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8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8">
        <f t="shared" si="9"/>
        <v>0</v>
      </c>
      <c r="AW74" s="40" t="s">
        <v>43</v>
      </c>
      <c r="AX74" s="40">
        <v>57785315.859999999</v>
      </c>
      <c r="AZ74" s="40">
        <v>27085776.23</v>
      </c>
      <c r="BB74" s="40">
        <v>84871092.090000004</v>
      </c>
      <c r="BD74" s="40" t="s">
        <v>42</v>
      </c>
      <c r="BE74" s="40">
        <v>9199612.3399999999</v>
      </c>
      <c r="BG74" s="40">
        <v>-2011428.26</v>
      </c>
      <c r="BI74" s="40">
        <v>7188184.0800000001</v>
      </c>
    </row>
    <row r="75" spans="1:61" ht="22.5" x14ac:dyDescent="0.2">
      <c r="A75" s="41" t="s">
        <v>65</v>
      </c>
      <c r="C75" s="43">
        <v>0</v>
      </c>
      <c r="E75" s="47">
        <v>94970</v>
      </c>
      <c r="G75" s="43">
        <v>94970</v>
      </c>
      <c r="H75" s="38">
        <f t="shared" si="5"/>
        <v>0</v>
      </c>
      <c r="I75" s="41" t="s">
        <v>65</v>
      </c>
      <c r="J75" s="41"/>
      <c r="K75" s="42">
        <v>0</v>
      </c>
      <c r="L75" s="42"/>
      <c r="M75" s="42">
        <v>24950</v>
      </c>
      <c r="N75" s="42"/>
      <c r="O75" s="42">
        <v>24950</v>
      </c>
      <c r="Q75" s="50" t="s">
        <v>144</v>
      </c>
      <c r="S75" s="49">
        <v>24950</v>
      </c>
      <c r="U75" s="40">
        <v>38000</v>
      </c>
      <c r="W75" s="40">
        <v>62950</v>
      </c>
      <c r="X75" s="38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8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8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8">
        <f t="shared" si="9"/>
        <v>0</v>
      </c>
      <c r="AW75" s="40" t="s">
        <v>44</v>
      </c>
      <c r="AX75" s="40">
        <v>3536870.06</v>
      </c>
      <c r="AZ75" s="40">
        <v>2898004.01</v>
      </c>
      <c r="BB75" s="40">
        <v>6434874.0700000003</v>
      </c>
      <c r="BD75" s="40" t="s">
        <v>43</v>
      </c>
      <c r="BE75" s="40">
        <v>84871092.090000004</v>
      </c>
      <c r="BG75" s="40">
        <v>32164875.800000001</v>
      </c>
      <c r="BI75" s="40">
        <v>117035967.89</v>
      </c>
    </row>
    <row r="76" spans="1:61" x14ac:dyDescent="0.2">
      <c r="A76" s="41" t="s">
        <v>15</v>
      </c>
      <c r="C76" s="43">
        <v>0</v>
      </c>
      <c r="E76" s="47">
        <v>9017796.4399999995</v>
      </c>
      <c r="G76" s="43">
        <v>9017796.4399999995</v>
      </c>
      <c r="H76" s="38">
        <f t="shared" si="5"/>
        <v>0</v>
      </c>
      <c r="I76" s="42" t="s">
        <v>15</v>
      </c>
      <c r="J76" s="42"/>
      <c r="K76" s="42"/>
      <c r="L76" s="42"/>
      <c r="M76" s="42">
        <v>3318402.37</v>
      </c>
      <c r="N76" s="42"/>
      <c r="O76" s="42">
        <v>3318402.37</v>
      </c>
      <c r="Q76" s="50" t="s">
        <v>15</v>
      </c>
      <c r="S76" s="49">
        <v>3318402.37</v>
      </c>
      <c r="U76" s="40">
        <v>4241609.1399999997</v>
      </c>
      <c r="W76" s="40">
        <v>7560011.5099999998</v>
      </c>
      <c r="X76" s="38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8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8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8">
        <f t="shared" si="9"/>
        <v>0</v>
      </c>
      <c r="AW76" s="40" t="s">
        <v>45</v>
      </c>
      <c r="AX76" s="40">
        <v>1656048.62</v>
      </c>
      <c r="AZ76" s="40">
        <v>1008232.34</v>
      </c>
      <c r="BB76" s="40">
        <v>2664280.96</v>
      </c>
      <c r="BD76" s="40" t="s">
        <v>44</v>
      </c>
      <c r="BE76" s="40">
        <v>6434874.0700000003</v>
      </c>
      <c r="BG76" s="40">
        <v>5045452.62</v>
      </c>
      <c r="BI76" s="40">
        <v>11480326.689999999</v>
      </c>
    </row>
    <row r="77" spans="1:61" x14ac:dyDescent="0.2">
      <c r="A77" s="41"/>
      <c r="C77" s="43"/>
      <c r="E77" s="47"/>
      <c r="G77" s="43"/>
      <c r="H77" s="38">
        <f t="shared" si="5"/>
        <v>0</v>
      </c>
      <c r="I77" s="42"/>
      <c r="J77" s="42"/>
      <c r="K77" s="42">
        <v>0</v>
      </c>
      <c r="L77" s="42"/>
      <c r="Q77" s="50"/>
      <c r="X77" s="38">
        <f t="shared" si="6"/>
        <v>0</v>
      </c>
      <c r="Y77" s="9"/>
      <c r="AF77" s="38">
        <f t="shared" si="7"/>
        <v>0</v>
      </c>
      <c r="AG77" s="9"/>
      <c r="AN77" s="38">
        <f t="shared" si="8"/>
        <v>0</v>
      </c>
      <c r="AO77" s="9"/>
      <c r="AV77" s="38">
        <f t="shared" si="9"/>
        <v>0</v>
      </c>
      <c r="AW77" s="40" t="s">
        <v>46</v>
      </c>
      <c r="AX77" s="40">
        <v>4492927.8499999996</v>
      </c>
      <c r="AZ77" s="40">
        <v>2474160.06</v>
      </c>
      <c r="BB77" s="40">
        <v>6967087.9100000001</v>
      </c>
      <c r="BD77" s="40" t="s">
        <v>45</v>
      </c>
      <c r="BE77" s="40">
        <v>2664280.96</v>
      </c>
      <c r="BG77" s="40">
        <v>1301773.25</v>
      </c>
      <c r="BI77" s="40">
        <v>3966054.21</v>
      </c>
    </row>
    <row r="78" spans="1:61" x14ac:dyDescent="0.2">
      <c r="A78" s="41" t="s">
        <v>17</v>
      </c>
      <c r="C78" s="43">
        <v>0</v>
      </c>
      <c r="E78" s="47">
        <v>126148862.84</v>
      </c>
      <c r="G78" s="43">
        <v>126148862.84</v>
      </c>
      <c r="H78" s="38">
        <f t="shared" si="5"/>
        <v>0</v>
      </c>
      <c r="I78" s="42" t="s">
        <v>17</v>
      </c>
      <c r="J78" s="42"/>
      <c r="K78" s="42">
        <v>0</v>
      </c>
      <c r="L78" s="42"/>
      <c r="M78" s="42">
        <v>39633868.079999998</v>
      </c>
      <c r="N78" s="42"/>
      <c r="O78" s="42">
        <v>39633868.079999998</v>
      </c>
      <c r="Q78" s="50" t="s">
        <v>17</v>
      </c>
      <c r="S78" s="49">
        <v>39633868.079999998</v>
      </c>
      <c r="U78" s="40">
        <v>49445506.759999998</v>
      </c>
      <c r="W78" s="40">
        <v>89079374.840000004</v>
      </c>
      <c r="X78" s="38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8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8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8">
        <f t="shared" si="9"/>
        <v>0</v>
      </c>
      <c r="AW78" s="40" t="s">
        <v>47</v>
      </c>
      <c r="AX78" s="40">
        <v>2730235.79</v>
      </c>
      <c r="AZ78" s="40">
        <v>2799531.58</v>
      </c>
      <c r="BB78" s="40">
        <v>5529767.3700000001</v>
      </c>
      <c r="BD78" s="40" t="s">
        <v>46</v>
      </c>
      <c r="BE78" s="40">
        <v>6967087.9100000001</v>
      </c>
      <c r="BG78" s="40">
        <v>3313194.29</v>
      </c>
      <c r="BI78" s="40">
        <v>10280282.199999999</v>
      </c>
    </row>
    <row r="79" spans="1:61" x14ac:dyDescent="0.2">
      <c r="A79" s="41" t="s">
        <v>18</v>
      </c>
      <c r="B79" s="43">
        <v>0</v>
      </c>
      <c r="E79" s="47">
        <v>72999094.799999997</v>
      </c>
      <c r="G79" s="57">
        <v>72999094.799999997</v>
      </c>
      <c r="H79" s="38">
        <f t="shared" si="5"/>
        <v>0</v>
      </c>
      <c r="I79" s="42" t="s">
        <v>66</v>
      </c>
      <c r="J79" s="42"/>
      <c r="K79" s="42">
        <v>0</v>
      </c>
      <c r="L79" s="42"/>
      <c r="M79" s="42">
        <v>24333031.579999998</v>
      </c>
      <c r="N79" s="42"/>
      <c r="O79" s="42">
        <v>24333031.579999998</v>
      </c>
      <c r="Q79" s="50" t="s">
        <v>18</v>
      </c>
      <c r="S79" s="49">
        <v>24333031.579999998</v>
      </c>
      <c r="U79" s="40">
        <v>24333031.579999998</v>
      </c>
      <c r="W79" s="40">
        <v>48666063.159999996</v>
      </c>
      <c r="X79" s="38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8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8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8">
        <f t="shared" si="9"/>
        <v>0</v>
      </c>
      <c r="AW79" s="40" t="s">
        <v>167</v>
      </c>
      <c r="AX79" s="40">
        <v>671088</v>
      </c>
      <c r="AZ79" s="40">
        <v>386451</v>
      </c>
      <c r="BB79" s="40">
        <v>1057539</v>
      </c>
      <c r="BD79" s="40" t="s">
        <v>47</v>
      </c>
      <c r="BE79" s="40">
        <v>5529767.3700000001</v>
      </c>
      <c r="BG79" s="40">
        <v>1889332.91</v>
      </c>
      <c r="BI79" s="40">
        <v>7419100.2800000003</v>
      </c>
    </row>
    <row r="80" spans="1:61" x14ac:dyDescent="0.2">
      <c r="A80" s="41" t="s">
        <v>19</v>
      </c>
      <c r="B80" s="43">
        <v>0</v>
      </c>
      <c r="E80" s="47">
        <v>584139.69999999995</v>
      </c>
      <c r="G80" s="57">
        <v>584139.69999999995</v>
      </c>
      <c r="H80" s="38">
        <f t="shared" si="5"/>
        <v>0</v>
      </c>
      <c r="I80" s="42" t="s">
        <v>19</v>
      </c>
      <c r="J80" s="42"/>
      <c r="K80" s="42">
        <v>0</v>
      </c>
      <c r="L80" s="42"/>
      <c r="M80" s="42">
        <v>339151.4</v>
      </c>
      <c r="N80" s="42"/>
      <c r="O80" s="42">
        <v>339151.4</v>
      </c>
      <c r="Q80" s="50" t="s">
        <v>19</v>
      </c>
      <c r="S80" s="49">
        <v>339151.4</v>
      </c>
      <c r="U80" s="40">
        <v>95570.4</v>
      </c>
      <c r="W80" s="40">
        <v>434721.8</v>
      </c>
      <c r="X80" s="38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8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8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8">
        <f t="shared" si="9"/>
        <v>0</v>
      </c>
      <c r="AW80" s="40" t="s">
        <v>49</v>
      </c>
      <c r="AX80" s="40">
        <v>28287934.09</v>
      </c>
      <c r="AZ80" s="40">
        <v>13469281.9</v>
      </c>
      <c r="BB80" s="40">
        <v>41757215.990000002</v>
      </c>
      <c r="BD80" s="40" t="s">
        <v>48</v>
      </c>
      <c r="BE80" s="40">
        <v>1057539</v>
      </c>
      <c r="BG80" s="40">
        <v>347670</v>
      </c>
      <c r="BI80" s="40">
        <v>1405209</v>
      </c>
    </row>
    <row r="81" spans="1:62" x14ac:dyDescent="0.2">
      <c r="A81" s="41"/>
      <c r="B81" s="43"/>
      <c r="E81" s="47"/>
      <c r="G81" s="40"/>
      <c r="I81" s="42" t="s">
        <v>20</v>
      </c>
      <c r="J81" s="42"/>
      <c r="Q81" s="42" t="s">
        <v>20</v>
      </c>
      <c r="X81" s="38">
        <f t="shared" si="6"/>
        <v>0</v>
      </c>
      <c r="Y81" s="9" t="s">
        <v>20</v>
      </c>
      <c r="AF81" s="38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8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8">
        <f t="shared" si="9"/>
        <v>0</v>
      </c>
      <c r="AW81" s="40" t="s">
        <v>50</v>
      </c>
      <c r="AX81" s="40">
        <v>1405749.48</v>
      </c>
      <c r="AZ81" s="40">
        <v>2535396.27</v>
      </c>
      <c r="BB81" s="40">
        <v>3941145.75</v>
      </c>
      <c r="BD81" s="40" t="s">
        <v>49</v>
      </c>
      <c r="BE81" s="40">
        <v>41757215.990000002</v>
      </c>
      <c r="BG81" s="40">
        <v>17253067.210000001</v>
      </c>
      <c r="BI81" s="40">
        <v>59010283.200000003</v>
      </c>
    </row>
    <row r="82" spans="1:62" x14ac:dyDescent="0.2">
      <c r="A82" s="41"/>
      <c r="B82" s="43"/>
      <c r="E82" s="47"/>
      <c r="G82" s="40"/>
      <c r="I82" s="42"/>
      <c r="J82" s="42"/>
      <c r="K82" s="42"/>
      <c r="L82" s="42"/>
      <c r="M82" s="42"/>
      <c r="N82" s="42"/>
      <c r="O82" s="42"/>
      <c r="Q82" s="50"/>
      <c r="X82" s="38">
        <f t="shared" si="6"/>
        <v>0</v>
      </c>
      <c r="Y82" s="9"/>
      <c r="AA82" s="8"/>
      <c r="AC82" s="8"/>
      <c r="AE82" s="8"/>
      <c r="AF82" s="38">
        <f t="shared" si="7"/>
        <v>0</v>
      </c>
      <c r="AG82" s="9"/>
      <c r="AN82" s="38">
        <f t="shared" si="8"/>
        <v>0</v>
      </c>
      <c r="AO82" s="9"/>
      <c r="AV82" s="38">
        <f t="shared" ref="AV82:AV83" si="10">+AP82-AL82</f>
        <v>0</v>
      </c>
      <c r="AW82" s="40" t="s">
        <v>51</v>
      </c>
      <c r="AX82" s="40">
        <v>32223083.59</v>
      </c>
      <c r="AZ82" s="40">
        <v>12878355.779999999</v>
      </c>
      <c r="BB82" s="40">
        <v>45101439.369999997</v>
      </c>
      <c r="BD82" s="40" t="s">
        <v>50</v>
      </c>
      <c r="BE82" s="40">
        <v>3941145.75</v>
      </c>
      <c r="BG82" s="40">
        <v>4948896.67</v>
      </c>
      <c r="BI82" s="40">
        <v>8890042.4199999999</v>
      </c>
    </row>
    <row r="83" spans="1:62" ht="22.5" x14ac:dyDescent="0.2">
      <c r="A83" s="41" t="s">
        <v>25</v>
      </c>
      <c r="B83" s="43">
        <v>0</v>
      </c>
      <c r="D83" s="43">
        <v>50806242.399999999</v>
      </c>
      <c r="F83" s="43">
        <v>50806242.399999999</v>
      </c>
      <c r="G83" s="40"/>
      <c r="H83" s="38">
        <f>+F83-AD83</f>
        <v>0</v>
      </c>
      <c r="I83" s="41" t="s">
        <v>25</v>
      </c>
      <c r="J83" s="41">
        <v>0</v>
      </c>
      <c r="K83" s="41"/>
      <c r="L83" s="41">
        <v>17219140.59</v>
      </c>
      <c r="M83" s="41"/>
      <c r="N83" s="41">
        <v>17219140.59</v>
      </c>
      <c r="O83" s="41"/>
      <c r="Q83" s="50" t="s">
        <v>25</v>
      </c>
      <c r="R83" s="40">
        <v>17219140.59</v>
      </c>
      <c r="T83" s="40">
        <v>16242776.99</v>
      </c>
      <c r="V83" s="40">
        <v>33461917.579999998</v>
      </c>
      <c r="X83" s="38">
        <f>+R83-N83</f>
        <v>0</v>
      </c>
      <c r="Y83" s="9" t="s">
        <v>25</v>
      </c>
      <c r="Z83" s="40">
        <v>33461917.579999998</v>
      </c>
      <c r="AA83" s="8"/>
      <c r="AB83" s="40">
        <v>17344324.82</v>
      </c>
      <c r="AC83" s="8"/>
      <c r="AD83" s="40">
        <v>50806242.399999999</v>
      </c>
      <c r="AE83" s="8"/>
      <c r="AF83" s="38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8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8">
        <f t="shared" si="10"/>
        <v>0</v>
      </c>
      <c r="AW83" s="40" t="s">
        <v>170</v>
      </c>
      <c r="AX83" s="40">
        <v>10743583.6</v>
      </c>
      <c r="AZ83" s="40">
        <v>2362837.5</v>
      </c>
      <c r="BB83" s="40">
        <v>13106421.1</v>
      </c>
      <c r="BD83" s="40" t="s">
        <v>51</v>
      </c>
      <c r="BE83" s="40">
        <v>45101439.369999997</v>
      </c>
      <c r="BG83" s="40">
        <v>19087092.23</v>
      </c>
      <c r="BI83" s="40">
        <v>64188531.600000001</v>
      </c>
    </row>
    <row r="84" spans="1:62" ht="22.5" x14ac:dyDescent="0.2">
      <c r="A84" s="41" t="s">
        <v>26</v>
      </c>
      <c r="B84" s="43">
        <v>0</v>
      </c>
      <c r="D84" s="43">
        <v>2423361.09</v>
      </c>
      <c r="F84" s="43">
        <v>2423361.09</v>
      </c>
      <c r="G84" s="40"/>
      <c r="H84" s="38">
        <f t="shared" ref="H84:H114" si="11">+F84-AD84</f>
        <v>0</v>
      </c>
      <c r="I84" s="41" t="s">
        <v>147</v>
      </c>
      <c r="J84" s="41">
        <v>0</v>
      </c>
      <c r="K84" s="41"/>
      <c r="L84" s="41">
        <v>708622.1</v>
      </c>
      <c r="M84" s="41"/>
      <c r="N84" s="41">
        <v>708622.1</v>
      </c>
      <c r="O84" s="41"/>
      <c r="Q84" s="50" t="s">
        <v>147</v>
      </c>
      <c r="R84" s="40">
        <v>708622.1</v>
      </c>
      <c r="T84" s="40">
        <v>880170.81</v>
      </c>
      <c r="V84" s="40">
        <v>1588792.91</v>
      </c>
      <c r="X84" s="38">
        <f t="shared" ref="X84:X142" si="12">+R84-N84</f>
        <v>0</v>
      </c>
      <c r="Y84" s="9" t="s">
        <v>147</v>
      </c>
      <c r="Z84" s="40">
        <v>1588792.91</v>
      </c>
      <c r="AA84" s="8"/>
      <c r="AB84" s="40">
        <v>834568.18</v>
      </c>
      <c r="AC84" s="8"/>
      <c r="AD84" s="40">
        <v>2423361.09</v>
      </c>
      <c r="AE84" s="8"/>
      <c r="AF84" s="38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8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8">
        <f t="shared" ref="AV84:AV107" si="15">+AP84-AL84</f>
        <v>0</v>
      </c>
      <c r="AW84" s="40" t="s">
        <v>53</v>
      </c>
      <c r="AX84" s="40">
        <v>3168730.41</v>
      </c>
      <c r="AZ84" s="40">
        <v>1348886.97</v>
      </c>
      <c r="BB84" s="40">
        <v>4517617.38</v>
      </c>
      <c r="BD84" s="40" t="s">
        <v>170</v>
      </c>
      <c r="BE84" s="40">
        <v>13106421.1</v>
      </c>
      <c r="BG84" s="40">
        <v>4531500.1399999997</v>
      </c>
      <c r="BI84" s="40">
        <v>17637921.239999998</v>
      </c>
    </row>
    <row r="85" spans="1:62" x14ac:dyDescent="0.2">
      <c r="A85" s="41" t="s">
        <v>27</v>
      </c>
      <c r="B85" s="43">
        <v>0</v>
      </c>
      <c r="D85" s="43">
        <v>13535171.85</v>
      </c>
      <c r="F85" s="43">
        <v>13535171.85</v>
      </c>
      <c r="G85" s="40"/>
      <c r="H85" s="38">
        <f t="shared" si="11"/>
        <v>0</v>
      </c>
      <c r="I85" s="41" t="s">
        <v>148</v>
      </c>
      <c r="J85" s="41">
        <v>0</v>
      </c>
      <c r="K85" s="41"/>
      <c r="L85" s="41">
        <v>4798720.07</v>
      </c>
      <c r="M85" s="41"/>
      <c r="N85" s="41">
        <v>4798720.07</v>
      </c>
      <c r="O85" s="41"/>
      <c r="Q85" s="50" t="s">
        <v>149</v>
      </c>
      <c r="R85" s="40">
        <v>4798720.07</v>
      </c>
      <c r="T85" s="40">
        <v>4363089.5</v>
      </c>
      <c r="V85" s="40">
        <v>9161809.5700000003</v>
      </c>
      <c r="X85" s="38">
        <f t="shared" si="12"/>
        <v>0</v>
      </c>
      <c r="Y85" s="9" t="s">
        <v>149</v>
      </c>
      <c r="Z85" s="40">
        <v>9161809.5700000003</v>
      </c>
      <c r="AA85" s="8"/>
      <c r="AB85" s="40">
        <v>4373362.28</v>
      </c>
      <c r="AC85" s="8"/>
      <c r="AD85" s="40">
        <v>13535171.85</v>
      </c>
      <c r="AE85" s="8"/>
      <c r="AF85" s="38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8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8">
        <f t="shared" si="15"/>
        <v>0</v>
      </c>
      <c r="AW85" s="40" t="s">
        <v>55</v>
      </c>
      <c r="AX85" s="40">
        <v>395868.45</v>
      </c>
      <c r="AZ85" s="40">
        <v>244980.85</v>
      </c>
      <c r="BB85" s="40">
        <v>640849.30000000005</v>
      </c>
      <c r="BD85" s="40" t="s">
        <v>53</v>
      </c>
      <c r="BE85" s="40">
        <v>4517617.38</v>
      </c>
      <c r="BG85" s="40">
        <v>1317266.97</v>
      </c>
      <c r="BI85" s="40">
        <v>5834884.3499999996</v>
      </c>
    </row>
    <row r="86" spans="1:62" x14ac:dyDescent="0.2">
      <c r="A86" s="41" t="s">
        <v>28</v>
      </c>
      <c r="B86" s="43">
        <v>0</v>
      </c>
      <c r="D86" s="43">
        <v>10409203.369999999</v>
      </c>
      <c r="F86" s="43">
        <v>10409203.369999999</v>
      </c>
      <c r="G86" s="40"/>
      <c r="H86" s="38">
        <f t="shared" si="11"/>
        <v>0</v>
      </c>
      <c r="I86" s="42" t="s">
        <v>28</v>
      </c>
      <c r="J86" s="42">
        <v>0</v>
      </c>
      <c r="K86" s="42"/>
      <c r="L86" s="42">
        <v>2986517.09</v>
      </c>
      <c r="M86" s="42"/>
      <c r="N86" s="42">
        <v>2986517.09</v>
      </c>
      <c r="O86" s="42"/>
      <c r="Q86" s="50" t="s">
        <v>28</v>
      </c>
      <c r="R86" s="40">
        <v>2986517.09</v>
      </c>
      <c r="T86" s="40">
        <v>4579972.92</v>
      </c>
      <c r="V86" s="40">
        <v>7566490.0099999998</v>
      </c>
      <c r="X86" s="38">
        <f t="shared" si="12"/>
        <v>0</v>
      </c>
      <c r="Y86" s="9" t="s">
        <v>28</v>
      </c>
      <c r="Z86" s="40">
        <v>7566490.0099999998</v>
      </c>
      <c r="AA86" s="8"/>
      <c r="AB86" s="40">
        <v>2842713.36</v>
      </c>
      <c r="AC86" s="8"/>
      <c r="AD86" s="40">
        <v>10409203.369999999</v>
      </c>
      <c r="AE86" s="8"/>
      <c r="AF86" s="38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8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8">
        <f t="shared" si="15"/>
        <v>0</v>
      </c>
      <c r="AW86" s="40" t="s">
        <v>172</v>
      </c>
      <c r="AX86" s="40">
        <v>7553037.2199999997</v>
      </c>
      <c r="AZ86" s="40">
        <v>0</v>
      </c>
      <c r="BB86" s="40">
        <v>7553037.2199999997</v>
      </c>
      <c r="BD86" s="40" t="s">
        <v>55</v>
      </c>
      <c r="BE86" s="40">
        <v>640849.30000000005</v>
      </c>
      <c r="BG86" s="40">
        <v>309234.98</v>
      </c>
      <c r="BI86" s="40">
        <v>950084.28</v>
      </c>
    </row>
    <row r="87" spans="1:62" ht="22.5" x14ac:dyDescent="0.2">
      <c r="A87" s="41" t="s">
        <v>29</v>
      </c>
      <c r="B87" s="43">
        <v>0</v>
      </c>
      <c r="D87" s="43">
        <v>17334166.5</v>
      </c>
      <c r="F87" s="43">
        <v>17334166.5</v>
      </c>
      <c r="G87" s="40"/>
      <c r="H87" s="38">
        <f t="shared" si="11"/>
        <v>0</v>
      </c>
      <c r="I87" s="41" t="s">
        <v>29</v>
      </c>
      <c r="J87" s="41">
        <v>0</v>
      </c>
      <c r="K87" s="41"/>
      <c r="L87" s="41">
        <v>5597496.4199999999</v>
      </c>
      <c r="M87" s="41"/>
      <c r="N87" s="41">
        <v>5597496.4199999999</v>
      </c>
      <c r="O87" s="41"/>
      <c r="Q87" s="50" t="s">
        <v>29</v>
      </c>
      <c r="R87" s="40">
        <v>5597496.4199999999</v>
      </c>
      <c r="T87" s="40">
        <v>5913575.3600000003</v>
      </c>
      <c r="V87" s="40">
        <v>11511071.779999999</v>
      </c>
      <c r="X87" s="38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8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8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8">
        <f t="shared" si="15"/>
        <v>0</v>
      </c>
      <c r="AW87" s="40" t="s">
        <v>173</v>
      </c>
      <c r="AY87" s="40">
        <v>7553037.2199999997</v>
      </c>
      <c r="BA87" s="40">
        <v>0</v>
      </c>
      <c r="BC87" s="40">
        <v>7553037.2199999997</v>
      </c>
      <c r="BD87" s="40" t="s">
        <v>56</v>
      </c>
      <c r="BE87" s="40">
        <v>0</v>
      </c>
      <c r="BG87" s="40">
        <v>3286968.01</v>
      </c>
      <c r="BI87" s="40">
        <v>3286968.01</v>
      </c>
    </row>
    <row r="88" spans="1:62" x14ac:dyDescent="0.2">
      <c r="A88" s="41" t="s">
        <v>30</v>
      </c>
      <c r="B88" s="43">
        <v>0</v>
      </c>
      <c r="D88" s="43">
        <v>1699236.66</v>
      </c>
      <c r="F88" s="43">
        <v>1699236.66</v>
      </c>
      <c r="G88" s="40"/>
      <c r="H88" s="38">
        <f t="shared" si="11"/>
        <v>0</v>
      </c>
      <c r="I88" s="41" t="s">
        <v>150</v>
      </c>
      <c r="J88" s="41">
        <v>0</v>
      </c>
      <c r="K88" s="41"/>
      <c r="L88" s="41">
        <v>556716.57999999996</v>
      </c>
      <c r="M88" s="41"/>
      <c r="N88" s="41">
        <v>556716.57999999996</v>
      </c>
      <c r="O88" s="41"/>
      <c r="Q88" s="50" t="s">
        <v>30</v>
      </c>
      <c r="R88" s="40">
        <v>556716.57999999996</v>
      </c>
      <c r="T88" s="40">
        <v>586626.07999999996</v>
      </c>
      <c r="V88" s="40">
        <v>1143342.6599999999</v>
      </c>
      <c r="X88" s="38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8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8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8">
        <f t="shared" si="15"/>
        <v>0</v>
      </c>
      <c r="AW88" s="40" t="s">
        <v>174</v>
      </c>
      <c r="AX88" s="40">
        <v>5732726.1600000001</v>
      </c>
      <c r="AZ88" s="40">
        <v>0</v>
      </c>
      <c r="BB88" s="40">
        <v>5732726.1600000001</v>
      </c>
      <c r="BD88" s="40" t="s">
        <v>225</v>
      </c>
      <c r="BE88" s="40">
        <v>0</v>
      </c>
      <c r="BG88" s="40">
        <v>266975293.37</v>
      </c>
      <c r="BI88" s="40">
        <v>266975293.37</v>
      </c>
    </row>
    <row r="89" spans="1:62" ht="22.5" x14ac:dyDescent="0.2">
      <c r="A89" s="41" t="s">
        <v>31</v>
      </c>
      <c r="B89" s="43">
        <v>0</v>
      </c>
      <c r="D89" s="43">
        <v>1298702.69</v>
      </c>
      <c r="F89" s="43">
        <v>1298702.69</v>
      </c>
      <c r="G89" s="40"/>
      <c r="H89" s="38">
        <f t="shared" si="11"/>
        <v>0</v>
      </c>
      <c r="I89" s="41" t="s">
        <v>152</v>
      </c>
      <c r="J89" s="41">
        <v>0</v>
      </c>
      <c r="K89" s="41"/>
      <c r="L89" s="41">
        <v>241460.33</v>
      </c>
      <c r="M89" s="41"/>
      <c r="N89" s="41">
        <v>241460.33</v>
      </c>
      <c r="O89" s="41"/>
      <c r="Q89" s="50" t="s">
        <v>31</v>
      </c>
      <c r="R89" s="40">
        <v>241460.33</v>
      </c>
      <c r="T89" s="40">
        <v>498157.73</v>
      </c>
      <c r="V89" s="40">
        <v>739618.06</v>
      </c>
      <c r="X89" s="38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8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8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8">
        <f t="shared" si="15"/>
        <v>0</v>
      </c>
      <c r="AW89" s="40" t="s">
        <v>176</v>
      </c>
      <c r="AY89" s="40">
        <v>5732726.1600000001</v>
      </c>
      <c r="BA89" s="40">
        <v>0</v>
      </c>
      <c r="BC89" s="40">
        <v>5732726.1600000001</v>
      </c>
      <c r="BD89" s="40" t="s">
        <v>172</v>
      </c>
      <c r="BE89" s="40">
        <v>7553037.2199999997</v>
      </c>
      <c r="BG89" s="40">
        <v>0</v>
      </c>
      <c r="BI89" s="40">
        <v>7553037.2199999997</v>
      </c>
    </row>
    <row r="90" spans="1:62" x14ac:dyDescent="0.2">
      <c r="A90" s="41" t="s">
        <v>32</v>
      </c>
      <c r="B90" s="43">
        <v>0</v>
      </c>
      <c r="D90" s="43">
        <v>465645.09</v>
      </c>
      <c r="F90" s="43">
        <v>465645.09</v>
      </c>
      <c r="G90" s="40"/>
      <c r="H90" s="38">
        <f t="shared" si="11"/>
        <v>0</v>
      </c>
      <c r="I90" s="42" t="s">
        <v>32</v>
      </c>
      <c r="J90" s="42">
        <v>0</v>
      </c>
      <c r="K90" s="42"/>
      <c r="L90" s="42">
        <v>77617.59</v>
      </c>
      <c r="M90" s="42"/>
      <c r="N90" s="42">
        <v>77617.59</v>
      </c>
      <c r="O90" s="42"/>
      <c r="Q90" s="50" t="s">
        <v>153</v>
      </c>
      <c r="R90" s="40">
        <v>77617.59</v>
      </c>
      <c r="T90" s="40">
        <v>133644.76</v>
      </c>
      <c r="V90" s="40">
        <v>211262.35</v>
      </c>
      <c r="X90" s="38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8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8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8">
        <f t="shared" si="15"/>
        <v>0</v>
      </c>
      <c r="AW90" s="40" t="s">
        <v>177</v>
      </c>
      <c r="AX90" s="40">
        <v>619425</v>
      </c>
      <c r="AZ90" s="40">
        <v>0</v>
      </c>
      <c r="BB90" s="40">
        <v>619425</v>
      </c>
      <c r="BD90" s="40" t="s">
        <v>173</v>
      </c>
      <c r="BF90" s="40">
        <v>7553037.2199999997</v>
      </c>
      <c r="BH90" s="40">
        <v>0</v>
      </c>
      <c r="BJ90" s="40">
        <v>7553037.2199999997</v>
      </c>
    </row>
    <row r="91" spans="1:62" ht="22.5" x14ac:dyDescent="0.2">
      <c r="A91" s="41" t="s">
        <v>33</v>
      </c>
      <c r="B91" s="43">
        <v>0</v>
      </c>
      <c r="D91" s="43">
        <v>1360663.82</v>
      </c>
      <c r="F91" s="43">
        <v>1360663.82</v>
      </c>
      <c r="H91" s="38">
        <f t="shared" si="11"/>
        <v>0</v>
      </c>
      <c r="I91" s="41" t="s">
        <v>154</v>
      </c>
      <c r="J91" s="41">
        <v>0</v>
      </c>
      <c r="K91" s="41"/>
      <c r="L91" s="41">
        <v>77425.14</v>
      </c>
      <c r="M91" s="41"/>
      <c r="N91" s="41">
        <v>77425.14</v>
      </c>
      <c r="O91" s="41"/>
      <c r="Q91" s="50" t="s">
        <v>33</v>
      </c>
      <c r="R91" s="40">
        <v>77425.14</v>
      </c>
      <c r="T91" s="40">
        <v>502421.09</v>
      </c>
      <c r="V91" s="40">
        <v>579846.23</v>
      </c>
      <c r="X91" s="38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8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8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8">
        <f t="shared" si="15"/>
        <v>0</v>
      </c>
      <c r="AW91" s="40" t="s">
        <v>178</v>
      </c>
      <c r="AY91" s="40">
        <v>619425</v>
      </c>
      <c r="BA91" s="40">
        <v>0</v>
      </c>
      <c r="BC91" s="40">
        <v>619425</v>
      </c>
      <c r="BD91" s="40" t="s">
        <v>174</v>
      </c>
      <c r="BE91" s="40">
        <v>5732726.1600000001</v>
      </c>
      <c r="BG91" s="40">
        <v>0</v>
      </c>
      <c r="BI91" s="40">
        <v>5732726.1600000001</v>
      </c>
    </row>
    <row r="92" spans="1:62" ht="22.5" x14ac:dyDescent="0.2">
      <c r="A92" s="41" t="s">
        <v>34</v>
      </c>
      <c r="B92" s="43">
        <v>0</v>
      </c>
      <c r="D92" s="43">
        <v>264932.59999999998</v>
      </c>
      <c r="F92" s="43">
        <v>264932.59999999998</v>
      </c>
      <c r="G92" s="40"/>
      <c r="H92" s="38">
        <f t="shared" si="11"/>
        <v>0</v>
      </c>
      <c r="I92" s="41" t="s">
        <v>34</v>
      </c>
      <c r="J92" s="41">
        <v>0</v>
      </c>
      <c r="K92" s="41"/>
      <c r="L92" s="41">
        <v>888.01</v>
      </c>
      <c r="M92" s="41"/>
      <c r="N92" s="41">
        <v>888.01</v>
      </c>
      <c r="O92" s="41"/>
      <c r="Q92" s="50" t="s">
        <v>156</v>
      </c>
      <c r="R92" s="40">
        <v>888.01</v>
      </c>
      <c r="T92" s="40">
        <v>24490.83</v>
      </c>
      <c r="V92" s="40">
        <v>25378.84</v>
      </c>
      <c r="X92" s="38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8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8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8">
        <f t="shared" si="15"/>
        <v>0</v>
      </c>
      <c r="AW92" s="40" t="s">
        <v>179</v>
      </c>
      <c r="AX92" s="40">
        <v>654524259.76999998</v>
      </c>
      <c r="AZ92" s="40">
        <v>0</v>
      </c>
      <c r="BB92" s="40">
        <v>654524259.76999998</v>
      </c>
      <c r="BD92" s="40" t="s">
        <v>176</v>
      </c>
      <c r="BF92" s="40">
        <v>5732726.1600000001</v>
      </c>
      <c r="BH92" s="40">
        <v>0</v>
      </c>
      <c r="BJ92" s="40">
        <v>5732726.1600000001</v>
      </c>
    </row>
    <row r="93" spans="1:62" x14ac:dyDescent="0.2">
      <c r="A93" s="41" t="s">
        <v>35</v>
      </c>
      <c r="B93" s="43">
        <v>0</v>
      </c>
      <c r="D93" s="43">
        <v>22052222.600000001</v>
      </c>
      <c r="F93" s="43">
        <v>22052222.600000001</v>
      </c>
      <c r="G93" s="40"/>
      <c r="H93" s="38">
        <f t="shared" si="11"/>
        <v>0</v>
      </c>
      <c r="I93" s="41" t="s">
        <v>157</v>
      </c>
      <c r="J93" s="41">
        <v>0</v>
      </c>
      <c r="K93" s="41"/>
      <c r="L93" s="41">
        <v>8519221.0700000003</v>
      </c>
      <c r="M93" s="41"/>
      <c r="N93" s="41">
        <v>8519221.0700000003</v>
      </c>
      <c r="O93" s="41"/>
      <c r="Q93" s="50" t="s">
        <v>35</v>
      </c>
      <c r="R93" s="40">
        <v>8519221.0700000003</v>
      </c>
      <c r="T93" s="40">
        <v>6113817.6299999999</v>
      </c>
      <c r="V93" s="40">
        <v>14633038.699999999</v>
      </c>
      <c r="X93" s="38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8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8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8">
        <f t="shared" si="15"/>
        <v>0</v>
      </c>
      <c r="AW93" s="40" t="s">
        <v>180</v>
      </c>
      <c r="AY93" s="40">
        <v>654524259.76999998</v>
      </c>
      <c r="BA93" s="40">
        <v>0</v>
      </c>
      <c r="BC93" s="40">
        <v>654524259.76999998</v>
      </c>
      <c r="BD93" s="40" t="s">
        <v>177</v>
      </c>
      <c r="BE93" s="40">
        <v>619425</v>
      </c>
      <c r="BG93" s="40">
        <v>0</v>
      </c>
      <c r="BI93" s="40">
        <v>619425</v>
      </c>
    </row>
    <row r="94" spans="1:62" x14ac:dyDescent="0.2">
      <c r="A94" s="41"/>
      <c r="B94" s="43"/>
      <c r="D94" s="43"/>
      <c r="F94" s="43"/>
      <c r="G94" s="40"/>
      <c r="H94" s="38">
        <f t="shared" si="11"/>
        <v>0</v>
      </c>
      <c r="I94" s="41"/>
      <c r="J94" s="41"/>
      <c r="K94" s="41"/>
      <c r="L94" s="41"/>
      <c r="M94" s="41"/>
      <c r="N94" s="41"/>
      <c r="O94" s="41"/>
      <c r="Q94" s="50"/>
      <c r="X94" s="38">
        <f t="shared" si="12"/>
        <v>0</v>
      </c>
      <c r="Y94" s="7"/>
      <c r="Z94" s="8"/>
      <c r="AB94" s="8"/>
      <c r="AD94" s="8"/>
      <c r="AF94" s="38">
        <f t="shared" si="13"/>
        <v>0</v>
      </c>
      <c r="AG94" s="7"/>
      <c r="AH94" s="8"/>
      <c r="AJ94" s="8"/>
      <c r="AL94" s="8"/>
      <c r="AN94" s="38">
        <f t="shared" si="14"/>
        <v>0</v>
      </c>
      <c r="AO94" s="7"/>
      <c r="AP94" s="8"/>
      <c r="AR94" s="8"/>
      <c r="AT94" s="8"/>
      <c r="AV94" s="38">
        <f t="shared" si="15"/>
        <v>0</v>
      </c>
      <c r="AW94" s="40" t="s">
        <v>181</v>
      </c>
      <c r="AX94" s="40">
        <v>450000</v>
      </c>
      <c r="AZ94" s="40">
        <v>0</v>
      </c>
      <c r="BB94" s="40">
        <v>450000</v>
      </c>
      <c r="BD94" s="40" t="s">
        <v>178</v>
      </c>
      <c r="BF94" s="40">
        <v>619425</v>
      </c>
      <c r="BH94" s="40">
        <v>0</v>
      </c>
      <c r="BJ94" s="40">
        <v>619425</v>
      </c>
    </row>
    <row r="95" spans="1:62" x14ac:dyDescent="0.2">
      <c r="A95" s="41"/>
      <c r="B95" s="43"/>
      <c r="D95" s="43"/>
      <c r="F95" s="43"/>
      <c r="G95" s="40"/>
      <c r="H95" s="38">
        <f t="shared" si="11"/>
        <v>0</v>
      </c>
      <c r="I95" s="41"/>
      <c r="J95" s="41"/>
      <c r="K95" s="41"/>
      <c r="L95" s="41"/>
      <c r="M95" s="41"/>
      <c r="N95" s="41"/>
      <c r="O95" s="41"/>
      <c r="Q95" s="50"/>
      <c r="X95" s="38">
        <f t="shared" si="12"/>
        <v>0</v>
      </c>
      <c r="Y95" s="7"/>
      <c r="Z95" s="8"/>
      <c r="AB95" s="8"/>
      <c r="AD95" s="8"/>
      <c r="AF95" s="38">
        <f t="shared" si="13"/>
        <v>0</v>
      </c>
      <c r="AG95" s="7"/>
      <c r="AH95" s="8"/>
      <c r="AJ95" s="8"/>
      <c r="AL95" s="8"/>
      <c r="AN95" s="38">
        <f t="shared" si="14"/>
        <v>0</v>
      </c>
      <c r="AO95" s="7"/>
      <c r="AP95" s="8"/>
      <c r="AR95" s="8"/>
      <c r="AT95" s="8"/>
      <c r="AV95" s="38">
        <f t="shared" si="15"/>
        <v>0</v>
      </c>
      <c r="AW95" s="40" t="s">
        <v>182</v>
      </c>
      <c r="AY95" s="40">
        <v>450000</v>
      </c>
      <c r="BA95" s="40">
        <v>0</v>
      </c>
      <c r="BC95" s="40">
        <v>450000</v>
      </c>
      <c r="BD95" s="40" t="s">
        <v>179</v>
      </c>
      <c r="BE95" s="40">
        <v>654524259.76999998</v>
      </c>
      <c r="BG95" s="40">
        <v>0</v>
      </c>
      <c r="BI95" s="40">
        <v>654524259.76999998</v>
      </c>
    </row>
    <row r="96" spans="1:62" ht="22.5" x14ac:dyDescent="0.2">
      <c r="A96" s="41" t="s">
        <v>38</v>
      </c>
      <c r="B96" s="43">
        <v>0</v>
      </c>
      <c r="D96" s="43">
        <v>67246.34</v>
      </c>
      <c r="F96" s="43">
        <v>67246.34</v>
      </c>
      <c r="G96" s="40"/>
      <c r="H96" s="38">
        <f t="shared" si="11"/>
        <v>0</v>
      </c>
      <c r="I96" s="41" t="s">
        <v>38</v>
      </c>
      <c r="J96" s="41">
        <v>0</v>
      </c>
      <c r="K96" s="41"/>
      <c r="L96" s="41">
        <v>7860.12</v>
      </c>
      <c r="M96" s="41"/>
      <c r="N96" s="41">
        <v>7860.12</v>
      </c>
      <c r="O96" s="41"/>
      <c r="Q96" s="50" t="s">
        <v>38</v>
      </c>
      <c r="R96" s="40">
        <v>7860.12</v>
      </c>
      <c r="T96" s="40">
        <v>38783.58</v>
      </c>
      <c r="V96" s="40">
        <v>46643.7</v>
      </c>
      <c r="X96" s="38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8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8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8">
        <f t="shared" si="15"/>
        <v>0</v>
      </c>
      <c r="AW96" s="40" t="s">
        <v>183</v>
      </c>
      <c r="AX96" s="40">
        <v>15659482.789999999</v>
      </c>
      <c r="AZ96" s="40">
        <v>0</v>
      </c>
      <c r="BA96" s="40">
        <v>11700</v>
      </c>
      <c r="BB96" s="40">
        <v>15647782.789999999</v>
      </c>
      <c r="BD96" s="40" t="s">
        <v>180</v>
      </c>
      <c r="BF96" s="40">
        <v>654524259.76999998</v>
      </c>
      <c r="BH96" s="40">
        <v>0</v>
      </c>
      <c r="BJ96" s="40">
        <v>654524259.76999998</v>
      </c>
    </row>
    <row r="97" spans="1:62" x14ac:dyDescent="0.2">
      <c r="A97" s="41" t="s">
        <v>39</v>
      </c>
      <c r="B97" s="43">
        <v>0</v>
      </c>
      <c r="D97" s="43">
        <v>12793310.08</v>
      </c>
      <c r="F97" s="43">
        <v>12793310.08</v>
      </c>
      <c r="G97" s="40"/>
      <c r="H97" s="38">
        <f t="shared" si="11"/>
        <v>0</v>
      </c>
      <c r="I97" s="42" t="s">
        <v>39</v>
      </c>
      <c r="J97" s="42">
        <v>0</v>
      </c>
      <c r="K97" s="42"/>
      <c r="L97" s="42">
        <v>4132713.99</v>
      </c>
      <c r="M97" s="42"/>
      <c r="N97" s="42">
        <v>4132713.99</v>
      </c>
      <c r="O97" s="42"/>
      <c r="Q97" s="50" t="s">
        <v>39</v>
      </c>
      <c r="R97" s="40">
        <v>4132713.99</v>
      </c>
      <c r="T97" s="40">
        <v>4088023.91</v>
      </c>
      <c r="V97" s="40">
        <v>8220737.9000000004</v>
      </c>
      <c r="X97" s="38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8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8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8">
        <f t="shared" si="15"/>
        <v>0</v>
      </c>
      <c r="AW97" s="40" t="s">
        <v>184</v>
      </c>
      <c r="AY97" s="40">
        <v>15659482.789999999</v>
      </c>
      <c r="AZ97" s="40">
        <v>11700</v>
      </c>
      <c r="BA97" s="40">
        <v>0</v>
      </c>
      <c r="BC97" s="40">
        <v>15647782.789999999</v>
      </c>
      <c r="BD97" s="40" t="s">
        <v>181</v>
      </c>
      <c r="BE97" s="40">
        <v>450000</v>
      </c>
      <c r="BG97" s="40">
        <v>0</v>
      </c>
      <c r="BI97" s="40">
        <v>450000</v>
      </c>
    </row>
    <row r="98" spans="1:62" x14ac:dyDescent="0.2">
      <c r="A98" s="41" t="s">
        <v>40</v>
      </c>
      <c r="B98" s="43">
        <v>0</v>
      </c>
      <c r="D98" s="43">
        <v>10506533.6</v>
      </c>
      <c r="F98" s="43">
        <v>10506533.6</v>
      </c>
      <c r="G98" s="40"/>
      <c r="H98" s="38">
        <f t="shared" si="11"/>
        <v>0</v>
      </c>
      <c r="I98" s="41" t="s">
        <v>159</v>
      </c>
      <c r="J98" s="41">
        <v>0</v>
      </c>
      <c r="K98" s="41"/>
      <c r="L98" s="41">
        <v>1624900.38</v>
      </c>
      <c r="M98" s="41"/>
      <c r="N98" s="41">
        <v>1624900.38</v>
      </c>
      <c r="O98" s="41"/>
      <c r="Q98" s="50" t="s">
        <v>40</v>
      </c>
      <c r="R98" s="40">
        <v>1624900.38</v>
      </c>
      <c r="T98" s="40">
        <v>1644185.77</v>
      </c>
      <c r="V98" s="40">
        <v>3269086.15</v>
      </c>
      <c r="X98" s="38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8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8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8">
        <f t="shared" si="15"/>
        <v>0</v>
      </c>
      <c r="AW98" s="40" t="s">
        <v>185</v>
      </c>
      <c r="AX98" s="40">
        <v>1066932861.7</v>
      </c>
      <c r="AZ98" s="40">
        <v>0</v>
      </c>
      <c r="BB98" s="40">
        <v>1066932861.7</v>
      </c>
      <c r="BD98" s="40" t="s">
        <v>182</v>
      </c>
      <c r="BF98" s="40">
        <v>450000</v>
      </c>
      <c r="BH98" s="40">
        <v>0</v>
      </c>
      <c r="BJ98" s="40">
        <v>450000</v>
      </c>
    </row>
    <row r="99" spans="1:62" ht="22.5" x14ac:dyDescent="0.2">
      <c r="A99" s="41" t="s">
        <v>41</v>
      </c>
      <c r="B99" s="43">
        <v>0</v>
      </c>
      <c r="D99" s="43">
        <v>10127643.17</v>
      </c>
      <c r="F99" s="43">
        <v>10127643.17</v>
      </c>
      <c r="G99" s="40"/>
      <c r="H99" s="38">
        <f t="shared" si="11"/>
        <v>0</v>
      </c>
      <c r="I99" s="41" t="s">
        <v>41</v>
      </c>
      <c r="J99" s="41">
        <v>0</v>
      </c>
      <c r="K99" s="41"/>
      <c r="L99" s="41">
        <v>1411304.81</v>
      </c>
      <c r="M99" s="41"/>
      <c r="N99" s="41">
        <v>1411304.81</v>
      </c>
      <c r="O99" s="41"/>
      <c r="Q99" s="50" t="s">
        <v>160</v>
      </c>
      <c r="R99" s="40">
        <v>1411304.81</v>
      </c>
      <c r="T99" s="40">
        <v>4736691.51</v>
      </c>
      <c r="V99" s="40">
        <v>6147996.3200000003</v>
      </c>
      <c r="X99" s="38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8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8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8">
        <f t="shared" si="15"/>
        <v>0</v>
      </c>
      <c r="AW99" s="40" t="s">
        <v>186</v>
      </c>
      <c r="AY99" s="40">
        <v>442952917.07999998</v>
      </c>
      <c r="AZ99" s="40">
        <v>296613939</v>
      </c>
      <c r="BA99" s="40">
        <v>53366624.780000001</v>
      </c>
      <c r="BC99" s="40">
        <v>199705602.86000001</v>
      </c>
      <c r="BD99" s="40" t="s">
        <v>183</v>
      </c>
      <c r="BE99" s="40">
        <v>15647782.789999999</v>
      </c>
      <c r="BG99" s="40">
        <v>36500</v>
      </c>
      <c r="BH99" s="40">
        <v>9200</v>
      </c>
      <c r="BI99" s="40">
        <v>15675082.789999999</v>
      </c>
    </row>
    <row r="100" spans="1:62" ht="22.5" x14ac:dyDescent="0.2">
      <c r="A100" s="41" t="s">
        <v>161</v>
      </c>
      <c r="B100" s="43">
        <v>0</v>
      </c>
      <c r="D100" s="43">
        <v>4263764.8899999997</v>
      </c>
      <c r="F100" s="43">
        <v>4263764.8899999997</v>
      </c>
      <c r="G100" s="40"/>
      <c r="H100" s="38">
        <f t="shared" si="11"/>
        <v>0</v>
      </c>
      <c r="I100" s="41" t="s">
        <v>42</v>
      </c>
      <c r="J100" s="41">
        <v>0</v>
      </c>
      <c r="K100" s="41"/>
      <c r="L100" s="41">
        <v>480158.92</v>
      </c>
      <c r="M100" s="41"/>
      <c r="N100" s="41">
        <v>480158.92</v>
      </c>
      <c r="O100" s="41"/>
      <c r="Q100" s="50" t="s">
        <v>161</v>
      </c>
      <c r="R100" s="40">
        <v>480158.92</v>
      </c>
      <c r="T100" s="40">
        <v>487052.94</v>
      </c>
      <c r="V100" s="40">
        <v>967211.86</v>
      </c>
      <c r="X100" s="38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8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8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8">
        <f t="shared" si="15"/>
        <v>0</v>
      </c>
      <c r="AW100" s="40" t="s">
        <v>187</v>
      </c>
      <c r="AX100" s="40">
        <v>35381629.149999999</v>
      </c>
      <c r="AZ100" s="40">
        <v>53366624.780000001</v>
      </c>
      <c r="BB100" s="40">
        <v>88748253.930000007</v>
      </c>
      <c r="BD100" s="40" t="s">
        <v>184</v>
      </c>
      <c r="BF100" s="40">
        <v>15647782.789999999</v>
      </c>
      <c r="BG100" s="40">
        <v>9200</v>
      </c>
      <c r="BH100" s="40">
        <v>36500</v>
      </c>
      <c r="BJ100" s="40">
        <v>15675082.789999999</v>
      </c>
    </row>
    <row r="101" spans="1:62" ht="22.5" x14ac:dyDescent="0.2">
      <c r="A101" s="41" t="s">
        <v>43</v>
      </c>
      <c r="B101" s="43">
        <v>0</v>
      </c>
      <c r="D101" s="43">
        <v>27243454.260000002</v>
      </c>
      <c r="F101" s="43">
        <v>27243454.260000002</v>
      </c>
      <c r="G101" s="40"/>
      <c r="H101" s="38">
        <f t="shared" si="11"/>
        <v>0</v>
      </c>
      <c r="I101" s="41" t="s">
        <v>43</v>
      </c>
      <c r="J101" s="41">
        <v>0</v>
      </c>
      <c r="K101" s="41"/>
      <c r="L101" s="41">
        <v>7108262.79</v>
      </c>
      <c r="M101" s="41"/>
      <c r="N101" s="41">
        <v>7108262.79</v>
      </c>
      <c r="O101" s="41"/>
      <c r="Q101" s="50" t="s">
        <v>162</v>
      </c>
      <c r="R101" s="40">
        <v>7108262.79</v>
      </c>
      <c r="T101" s="40">
        <v>9626014.5199999996</v>
      </c>
      <c r="V101" s="40">
        <v>16734277.310000001</v>
      </c>
      <c r="X101" s="38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8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8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8">
        <f t="shared" si="15"/>
        <v>0</v>
      </c>
      <c r="AW101" s="40" t="s">
        <v>188</v>
      </c>
      <c r="AY101" s="40">
        <v>0</v>
      </c>
      <c r="AZ101" s="40">
        <v>296613939</v>
      </c>
      <c r="BA101" s="40">
        <v>296613939</v>
      </c>
      <c r="BC101" s="40">
        <v>0</v>
      </c>
      <c r="BD101" s="40" t="s">
        <v>185</v>
      </c>
      <c r="BE101" s="40">
        <v>1066932861.7</v>
      </c>
      <c r="BG101" s="40">
        <v>0</v>
      </c>
      <c r="BI101" s="40">
        <v>1066932861.7</v>
      </c>
    </row>
    <row r="102" spans="1:62" ht="22.5" x14ac:dyDescent="0.2">
      <c r="A102" s="41" t="s">
        <v>44</v>
      </c>
      <c r="B102" s="43">
        <v>0</v>
      </c>
      <c r="D102" s="43">
        <v>1593304.13</v>
      </c>
      <c r="F102" s="43">
        <v>1593304.13</v>
      </c>
      <c r="G102" s="40"/>
      <c r="H102" s="38">
        <f t="shared" si="11"/>
        <v>0</v>
      </c>
      <c r="I102" s="41" t="s">
        <v>163</v>
      </c>
      <c r="J102" s="41">
        <v>0</v>
      </c>
      <c r="K102" s="41"/>
      <c r="L102" s="41">
        <v>188617.73</v>
      </c>
      <c r="M102" s="41"/>
      <c r="N102" s="41">
        <v>188617.73</v>
      </c>
      <c r="O102" s="41"/>
      <c r="Q102" s="50" t="s">
        <v>164</v>
      </c>
      <c r="R102" s="40">
        <v>188617.73</v>
      </c>
      <c r="T102" s="40">
        <v>370552.64</v>
      </c>
      <c r="V102" s="40">
        <v>559170.37</v>
      </c>
      <c r="X102" s="38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8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8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8">
        <f t="shared" si="15"/>
        <v>0</v>
      </c>
      <c r="AW102" s="40" t="s">
        <v>189</v>
      </c>
      <c r="AY102" s="40">
        <v>659361573.76999998</v>
      </c>
      <c r="BA102" s="40">
        <v>296613939</v>
      </c>
      <c r="BC102" s="40">
        <v>955975512.76999998</v>
      </c>
      <c r="BD102" s="40" t="s">
        <v>186</v>
      </c>
      <c r="BF102" s="40">
        <v>199705602.86000001</v>
      </c>
      <c r="BG102" s="40">
        <v>269455997.63</v>
      </c>
      <c r="BH102" s="40">
        <v>106171307.2</v>
      </c>
      <c r="BJ102" s="40">
        <v>36420912.43</v>
      </c>
    </row>
    <row r="103" spans="1:62" x14ac:dyDescent="0.2">
      <c r="A103" s="41" t="s">
        <v>45</v>
      </c>
      <c r="B103" s="43">
        <v>0</v>
      </c>
      <c r="D103" s="43">
        <v>687359.01</v>
      </c>
      <c r="F103" s="43">
        <v>687359.01</v>
      </c>
      <c r="G103" s="40"/>
      <c r="H103" s="38">
        <f t="shared" si="11"/>
        <v>0</v>
      </c>
      <c r="I103" s="41" t="s">
        <v>45</v>
      </c>
      <c r="J103" s="41">
        <v>0</v>
      </c>
      <c r="K103" s="41"/>
      <c r="L103" s="41">
        <v>79214.92</v>
      </c>
      <c r="M103" s="41"/>
      <c r="N103" s="41">
        <v>79214.92</v>
      </c>
      <c r="O103" s="41"/>
      <c r="Q103" s="50" t="s">
        <v>45</v>
      </c>
      <c r="R103" s="40">
        <v>79214.92</v>
      </c>
      <c r="T103" s="40">
        <v>259195.6</v>
      </c>
      <c r="V103" s="40">
        <v>338410.52</v>
      </c>
      <c r="X103" s="38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8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8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8">
        <f t="shared" si="15"/>
        <v>0</v>
      </c>
      <c r="AW103" s="40" t="s">
        <v>190</v>
      </c>
      <c r="AY103" s="40">
        <v>1066932861.7</v>
      </c>
      <c r="BA103" s="40">
        <v>0</v>
      </c>
      <c r="BC103" s="40">
        <v>1066932861.7</v>
      </c>
      <c r="BD103" s="40" t="s">
        <v>187</v>
      </c>
      <c r="BE103" s="40">
        <v>88748253.930000007</v>
      </c>
      <c r="BG103" s="40">
        <v>106171307.2</v>
      </c>
      <c r="BI103" s="40">
        <v>194919561.13</v>
      </c>
    </row>
    <row r="104" spans="1:62" x14ac:dyDescent="0.2">
      <c r="A104" s="41" t="s">
        <v>46</v>
      </c>
      <c r="B104" s="43">
        <v>0</v>
      </c>
      <c r="D104" s="43">
        <v>1222599.49</v>
      </c>
      <c r="F104" s="43">
        <v>1222599.49</v>
      </c>
      <c r="G104" s="40"/>
      <c r="H104" s="38">
        <f t="shared" si="11"/>
        <v>0</v>
      </c>
      <c r="I104" s="42" t="s">
        <v>46</v>
      </c>
      <c r="J104" s="42">
        <v>0</v>
      </c>
      <c r="K104" s="42"/>
      <c r="L104" s="42">
        <v>123419.67</v>
      </c>
      <c r="M104" s="42"/>
      <c r="N104" s="42">
        <v>123419.67</v>
      </c>
      <c r="O104" s="42"/>
      <c r="Q104" s="50" t="s">
        <v>165</v>
      </c>
      <c r="R104" s="40">
        <v>123419.67</v>
      </c>
      <c r="T104" s="40">
        <v>618661.28</v>
      </c>
      <c r="V104" s="40">
        <v>742080.95</v>
      </c>
      <c r="X104" s="38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8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8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8">
        <f t="shared" si="15"/>
        <v>0</v>
      </c>
      <c r="AW104" s="40" t="s">
        <v>191</v>
      </c>
      <c r="AX104" s="40">
        <v>505490969.35000002</v>
      </c>
      <c r="AZ104" s="40">
        <v>164606720.59</v>
      </c>
      <c r="BA104" s="40">
        <v>453398872.87</v>
      </c>
      <c r="BB104" s="40">
        <v>216698817.06999999</v>
      </c>
      <c r="BD104" s="40" t="s">
        <v>188</v>
      </c>
      <c r="BF104" s="40">
        <v>0</v>
      </c>
      <c r="BG104" s="40">
        <v>269455997.63</v>
      </c>
      <c r="BH104" s="40">
        <v>269455997.63</v>
      </c>
      <c r="BJ104" s="40">
        <v>0</v>
      </c>
    </row>
    <row r="105" spans="1:62" x14ac:dyDescent="0.2">
      <c r="A105" s="41" t="s">
        <v>47</v>
      </c>
      <c r="B105" s="43">
        <v>0</v>
      </c>
      <c r="D105" s="43">
        <v>1152521.21</v>
      </c>
      <c r="F105" s="43">
        <v>1152521.21</v>
      </c>
      <c r="G105" s="40"/>
      <c r="H105" s="38">
        <f t="shared" si="11"/>
        <v>0</v>
      </c>
      <c r="I105" s="42" t="s">
        <v>47</v>
      </c>
      <c r="J105" s="42">
        <v>0</v>
      </c>
      <c r="K105" s="42"/>
      <c r="L105" s="42">
        <v>344004.83</v>
      </c>
      <c r="M105" s="42"/>
      <c r="N105" s="42">
        <v>344004.83</v>
      </c>
      <c r="O105" s="42"/>
      <c r="Q105" s="50" t="s">
        <v>47</v>
      </c>
      <c r="R105" s="40">
        <v>344004.83</v>
      </c>
      <c r="T105" s="40">
        <v>413943.91</v>
      </c>
      <c r="V105" s="40">
        <v>757948.74</v>
      </c>
      <c r="X105" s="38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8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8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8">
        <f t="shared" si="15"/>
        <v>0</v>
      </c>
      <c r="AW105" s="40" t="s">
        <v>192</v>
      </c>
      <c r="AY105" s="40">
        <v>35383629.149999999</v>
      </c>
      <c r="AZ105" s="40">
        <v>111242095.81</v>
      </c>
      <c r="BA105" s="40">
        <v>164606720.59</v>
      </c>
      <c r="BC105" s="40">
        <v>88748253.930000007</v>
      </c>
      <c r="BD105" s="40" t="s">
        <v>189</v>
      </c>
      <c r="BF105" s="40">
        <v>955975512.76999998</v>
      </c>
      <c r="BH105" s="40">
        <v>269455997.63</v>
      </c>
      <c r="BJ105" s="40">
        <v>1225431510.4000001</v>
      </c>
    </row>
    <row r="106" spans="1:62" x14ac:dyDescent="0.2">
      <c r="A106" s="41" t="s">
        <v>48</v>
      </c>
      <c r="B106" s="43">
        <v>0</v>
      </c>
      <c r="D106" s="43">
        <v>327426</v>
      </c>
      <c r="F106" s="43">
        <v>327426</v>
      </c>
      <c r="G106" s="40"/>
      <c r="H106" s="38">
        <f t="shared" si="11"/>
        <v>0</v>
      </c>
      <c r="I106" s="41" t="s">
        <v>166</v>
      </c>
      <c r="J106" s="41">
        <v>0</v>
      </c>
      <c r="K106" s="41"/>
      <c r="L106" s="41">
        <v>83973</v>
      </c>
      <c r="M106" s="41"/>
      <c r="N106" s="41">
        <v>83973</v>
      </c>
      <c r="O106" s="41"/>
      <c r="Q106" s="50" t="s">
        <v>167</v>
      </c>
      <c r="R106" s="40">
        <v>83973</v>
      </c>
      <c r="T106" s="40">
        <v>110553</v>
      </c>
      <c r="V106" s="40">
        <v>194526</v>
      </c>
      <c r="X106" s="38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8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8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8">
        <f t="shared" si="15"/>
        <v>0</v>
      </c>
      <c r="AW106" s="40" t="s">
        <v>193</v>
      </c>
      <c r="AX106" s="40">
        <v>29869180.059999999</v>
      </c>
      <c r="AZ106" s="40">
        <v>342156777.06</v>
      </c>
      <c r="BA106" s="40">
        <v>300565919.73000002</v>
      </c>
      <c r="BB106" s="40">
        <v>71460037.390000001</v>
      </c>
      <c r="BD106" s="40" t="s">
        <v>218</v>
      </c>
      <c r="BF106" s="40">
        <v>1066932861.7</v>
      </c>
      <c r="BH106" s="40">
        <v>0</v>
      </c>
      <c r="BJ106" s="40">
        <v>1066932861.7</v>
      </c>
    </row>
    <row r="107" spans="1:62" ht="22.5" x14ac:dyDescent="0.2">
      <c r="A107" s="41" t="s">
        <v>49</v>
      </c>
      <c r="B107" s="43">
        <v>0</v>
      </c>
      <c r="D107" s="43">
        <v>13704466.460000001</v>
      </c>
      <c r="F107" s="43">
        <v>13704466.460000001</v>
      </c>
      <c r="G107" s="40"/>
      <c r="H107" s="38">
        <f t="shared" si="11"/>
        <v>0</v>
      </c>
      <c r="I107" s="41" t="s">
        <v>169</v>
      </c>
      <c r="J107" s="41">
        <v>0</v>
      </c>
      <c r="K107" s="41"/>
      <c r="L107" s="41">
        <v>4245352.88</v>
      </c>
      <c r="M107" s="41"/>
      <c r="N107" s="41">
        <v>4245352.88</v>
      </c>
      <c r="O107" s="41"/>
      <c r="Q107" s="50" t="s">
        <v>49</v>
      </c>
      <c r="R107" s="40">
        <v>4245352.88</v>
      </c>
      <c r="T107" s="40">
        <v>4157136.13</v>
      </c>
      <c r="V107" s="40">
        <v>8402489.0099999998</v>
      </c>
      <c r="X107" s="38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8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8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8">
        <f t="shared" si="15"/>
        <v>0</v>
      </c>
      <c r="AW107" s="40" t="s">
        <v>194</v>
      </c>
      <c r="AX107" s="40">
        <v>59222872.909999996</v>
      </c>
      <c r="AZ107" s="40">
        <v>300565919.73000002</v>
      </c>
      <c r="BA107" s="40">
        <v>298098992.26999998</v>
      </c>
      <c r="BB107" s="40">
        <v>61689800.369999997</v>
      </c>
      <c r="BD107" s="40" t="s">
        <v>191</v>
      </c>
      <c r="BE107" s="40">
        <v>216698817.06999999</v>
      </c>
      <c r="BG107" s="40">
        <v>206330538.5</v>
      </c>
      <c r="BH107" s="40">
        <v>420098409.75</v>
      </c>
      <c r="BI107" s="40">
        <v>2930945.82</v>
      </c>
    </row>
    <row r="108" spans="1:62" x14ac:dyDescent="0.2">
      <c r="A108" s="41" t="s">
        <v>50</v>
      </c>
      <c r="B108" s="43">
        <v>0</v>
      </c>
      <c r="D108" s="43">
        <v>420501.05</v>
      </c>
      <c r="F108" s="43">
        <v>420501.05</v>
      </c>
      <c r="G108" s="40"/>
      <c r="H108" s="38">
        <f t="shared" si="11"/>
        <v>0</v>
      </c>
      <c r="I108" s="41"/>
      <c r="J108" s="41"/>
      <c r="K108" s="41"/>
      <c r="L108" s="41"/>
      <c r="M108" s="41"/>
      <c r="N108" s="41"/>
      <c r="O108" s="41"/>
      <c r="Q108" s="50" t="s">
        <v>50</v>
      </c>
      <c r="R108" s="40">
        <v>0</v>
      </c>
      <c r="T108" s="40">
        <v>295935.65000000002</v>
      </c>
      <c r="V108" s="40">
        <v>295935.65000000002</v>
      </c>
      <c r="X108" s="38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8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8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8">
        <f>+AP108-AL108</f>
        <v>0</v>
      </c>
      <c r="AW108" s="40" t="s">
        <v>195</v>
      </c>
      <c r="AX108" s="40">
        <v>0</v>
      </c>
      <c r="AZ108" s="40">
        <v>298098992.26999998</v>
      </c>
      <c r="BA108" s="40">
        <v>298098992.26999998</v>
      </c>
      <c r="BB108" s="40">
        <v>0</v>
      </c>
      <c r="BD108" s="40" t="s">
        <v>192</v>
      </c>
      <c r="BF108" s="40">
        <v>88748253.930000007</v>
      </c>
      <c r="BG108" s="40">
        <v>100159231.3</v>
      </c>
      <c r="BH108" s="40">
        <v>206330538.5</v>
      </c>
      <c r="BJ108" s="40">
        <v>194919561.13</v>
      </c>
    </row>
    <row r="109" spans="1:62" x14ac:dyDescent="0.2">
      <c r="A109" s="41" t="s">
        <v>51</v>
      </c>
      <c r="B109" s="43">
        <v>0</v>
      </c>
      <c r="D109" s="43">
        <v>15008355.109999999</v>
      </c>
      <c r="F109" s="43">
        <v>15008355.109999999</v>
      </c>
      <c r="G109" s="40"/>
      <c r="H109" s="38">
        <f t="shared" si="11"/>
        <v>0</v>
      </c>
      <c r="I109" s="41" t="s">
        <v>51</v>
      </c>
      <c r="J109" s="41">
        <v>0</v>
      </c>
      <c r="K109" s="41"/>
      <c r="L109" s="42">
        <v>1249920.1499999999</v>
      </c>
      <c r="M109" s="42"/>
      <c r="N109" s="41">
        <v>1249920.1499999999</v>
      </c>
      <c r="O109" s="41"/>
      <c r="Q109" s="50" t="s">
        <v>51</v>
      </c>
      <c r="R109" s="40">
        <v>1249920.1499999999</v>
      </c>
      <c r="T109" s="40">
        <v>2996876.79</v>
      </c>
      <c r="V109" s="40">
        <v>4246796.9400000004</v>
      </c>
      <c r="X109" s="38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8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8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8">
        <f t="shared" ref="AV109:AV142" si="16">+AP109-AL109</f>
        <v>0</v>
      </c>
      <c r="AW109" s="40" t="s">
        <v>197</v>
      </c>
      <c r="AX109" s="40">
        <v>507733468.52999997</v>
      </c>
      <c r="AZ109" s="40">
        <v>298098992.26999998</v>
      </c>
      <c r="BB109" s="40">
        <v>805832460.79999995</v>
      </c>
      <c r="BD109" s="40" t="s">
        <v>193</v>
      </c>
      <c r="BE109" s="40">
        <v>71460037.390000001</v>
      </c>
      <c r="BG109" s="40">
        <v>319939178.44999999</v>
      </c>
      <c r="BH109" s="40">
        <v>390720383.36000001</v>
      </c>
      <c r="BI109" s="40">
        <v>678832.48</v>
      </c>
    </row>
    <row r="110" spans="1:62" x14ac:dyDescent="0.2">
      <c r="A110" s="41" t="s">
        <v>170</v>
      </c>
      <c r="B110" s="43">
        <v>0</v>
      </c>
      <c r="D110" s="43">
        <v>3671914.2</v>
      </c>
      <c r="F110" s="43">
        <v>3671914.2</v>
      </c>
      <c r="G110" s="40"/>
      <c r="H110" s="38">
        <f t="shared" si="11"/>
        <v>0</v>
      </c>
      <c r="I110" s="42" t="s">
        <v>170</v>
      </c>
      <c r="J110" s="42">
        <v>0</v>
      </c>
      <c r="K110" s="42"/>
      <c r="L110" s="41">
        <v>27000</v>
      </c>
      <c r="M110" s="41"/>
      <c r="N110" s="42">
        <v>27000</v>
      </c>
      <c r="O110" s="42"/>
      <c r="Q110" s="50" t="s">
        <v>170</v>
      </c>
      <c r="R110" s="40">
        <v>27000</v>
      </c>
      <c r="T110" s="40">
        <v>1134690</v>
      </c>
      <c r="V110" s="40">
        <v>1161690</v>
      </c>
      <c r="X110" s="38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8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8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8">
        <f t="shared" si="16"/>
        <v>0</v>
      </c>
      <c r="AX110" s="40">
        <v>4548871710.75</v>
      </c>
      <c r="AY110" s="40">
        <v>4548871710.75</v>
      </c>
      <c r="AZ110" s="40">
        <v>17926957767.130005</v>
      </c>
      <c r="BA110" s="40">
        <v>17926957767.129997</v>
      </c>
      <c r="BB110" s="40">
        <v>5191887665.1399994</v>
      </c>
      <c r="BC110" s="40">
        <v>5191887665.1399994</v>
      </c>
      <c r="BD110" s="40" t="s">
        <v>194</v>
      </c>
      <c r="BE110" s="40">
        <v>61689800.369999997</v>
      </c>
      <c r="BG110" s="40">
        <v>390720383.36000001</v>
      </c>
      <c r="BH110" s="40">
        <v>432598090.82999998</v>
      </c>
      <c r="BI110" s="40">
        <v>19812092.899999999</v>
      </c>
    </row>
    <row r="111" spans="1:62" x14ac:dyDescent="0.2">
      <c r="A111" s="41" t="s">
        <v>53</v>
      </c>
      <c r="B111" s="43">
        <v>0</v>
      </c>
      <c r="D111" s="43">
        <v>1926804.87</v>
      </c>
      <c r="F111" s="43">
        <v>1926804.87</v>
      </c>
      <c r="G111" s="40"/>
      <c r="H111" s="38">
        <f t="shared" si="11"/>
        <v>0</v>
      </c>
      <c r="I111" s="41" t="s">
        <v>53</v>
      </c>
      <c r="J111" s="41">
        <v>0</v>
      </c>
      <c r="K111" s="41"/>
      <c r="L111" s="42">
        <v>244068.35</v>
      </c>
      <c r="M111" s="42"/>
      <c r="N111" s="41">
        <v>244068.35</v>
      </c>
      <c r="O111" s="41"/>
      <c r="Q111" s="50" t="s">
        <v>171</v>
      </c>
      <c r="R111" s="40">
        <v>244068.35</v>
      </c>
      <c r="T111" s="40">
        <v>256418.57</v>
      </c>
      <c r="V111" s="40">
        <v>500486.92</v>
      </c>
      <c r="X111" s="38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8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8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8">
        <f t="shared" si="16"/>
        <v>0</v>
      </c>
      <c r="BD111" s="40" t="s">
        <v>195</v>
      </c>
      <c r="BE111" s="40">
        <v>0</v>
      </c>
      <c r="BG111" s="40">
        <v>432598090.82999998</v>
      </c>
      <c r="BH111" s="40">
        <v>432598090.82999998</v>
      </c>
      <c r="BI111" s="40">
        <v>0</v>
      </c>
    </row>
    <row r="112" spans="1:62" x14ac:dyDescent="0.2">
      <c r="A112" s="40"/>
      <c r="B112" s="40"/>
      <c r="C112" s="40"/>
      <c r="D112" s="40"/>
      <c r="E112" s="40"/>
      <c r="F112" s="40"/>
      <c r="G112" s="40"/>
      <c r="H112" s="38">
        <f t="shared" si="11"/>
        <v>0</v>
      </c>
      <c r="I112" s="41"/>
      <c r="J112" s="41"/>
      <c r="K112" s="41"/>
      <c r="L112" s="42"/>
      <c r="M112" s="42"/>
      <c r="N112" s="41"/>
      <c r="O112" s="41"/>
      <c r="Q112" s="50"/>
      <c r="X112" s="38">
        <f t="shared" si="12"/>
        <v>0</v>
      </c>
      <c r="Y112" s="7"/>
      <c r="Z112" s="8"/>
      <c r="AB112" s="8"/>
      <c r="AD112" s="8"/>
      <c r="AF112" s="38">
        <f t="shared" si="13"/>
        <v>0</v>
      </c>
      <c r="AG112" s="7"/>
      <c r="AH112" s="8"/>
      <c r="AJ112" s="8"/>
      <c r="AL112" s="8"/>
      <c r="AN112" s="38">
        <f t="shared" si="14"/>
        <v>0</v>
      </c>
      <c r="AO112" s="7"/>
      <c r="AP112" s="8"/>
      <c r="AR112" s="8"/>
      <c r="AT112" s="8"/>
      <c r="AV112" s="38">
        <f t="shared" si="16"/>
        <v>0</v>
      </c>
      <c r="BD112" s="40" t="s">
        <v>197</v>
      </c>
      <c r="BE112" s="40">
        <v>805832460.79999995</v>
      </c>
      <c r="BG112" s="40">
        <v>432598090.82999998</v>
      </c>
      <c r="BI112" s="40">
        <v>1238430551.6300001</v>
      </c>
    </row>
    <row r="113" spans="1:62" x14ac:dyDescent="0.2">
      <c r="A113" s="41" t="s">
        <v>55</v>
      </c>
      <c r="B113" s="43">
        <v>0</v>
      </c>
      <c r="D113" s="43">
        <v>158347.38</v>
      </c>
      <c r="F113" s="43">
        <v>158347.38</v>
      </c>
      <c r="G113" s="40"/>
      <c r="H113" s="38">
        <f t="shared" si="11"/>
        <v>0</v>
      </c>
      <c r="I113" s="41"/>
      <c r="J113" s="41"/>
      <c r="K113" s="41"/>
      <c r="L113" s="42"/>
      <c r="M113" s="42"/>
      <c r="N113" s="41"/>
      <c r="O113" s="41"/>
      <c r="Q113" s="50" t="s">
        <v>55</v>
      </c>
      <c r="R113" s="40">
        <v>0</v>
      </c>
      <c r="T113" s="40">
        <v>79173.69</v>
      </c>
      <c r="V113" s="40">
        <v>79173.69</v>
      </c>
      <c r="X113" s="38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8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8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8">
        <f t="shared" si="16"/>
        <v>0</v>
      </c>
      <c r="BD113" s="40" t="s">
        <v>219</v>
      </c>
      <c r="BE113" s="40">
        <v>5191887665.1399994</v>
      </c>
      <c r="BF113" s="40">
        <v>5191887665.1399994</v>
      </c>
      <c r="BG113" s="40">
        <v>16712884190.84</v>
      </c>
      <c r="BH113" s="40">
        <v>16712884190.839994</v>
      </c>
      <c r="BI113" s="40">
        <v>5651537400.499999</v>
      </c>
      <c r="BJ113" s="40">
        <v>5651537400.499999</v>
      </c>
    </row>
    <row r="114" spans="1:62" x14ac:dyDescent="0.2">
      <c r="A114" s="41" t="s">
        <v>172</v>
      </c>
      <c r="B114" s="43">
        <v>7553037.2199999997</v>
      </c>
      <c r="D114" s="43">
        <v>0</v>
      </c>
      <c r="F114" s="43">
        <v>7553037.2199999997</v>
      </c>
      <c r="G114" s="40"/>
      <c r="H114" s="38">
        <f t="shared" si="11"/>
        <v>0</v>
      </c>
      <c r="I114" s="42" t="s">
        <v>172</v>
      </c>
      <c r="J114" s="42">
        <v>7553037.2199999997</v>
      </c>
      <c r="K114" s="42"/>
      <c r="L114" s="42">
        <v>0</v>
      </c>
      <c r="M114" s="40"/>
      <c r="N114" s="42">
        <v>7553037.2199999997</v>
      </c>
      <c r="O114" s="42"/>
      <c r="Q114" s="50" t="s">
        <v>172</v>
      </c>
      <c r="R114" s="40">
        <v>7553037.2199999997</v>
      </c>
      <c r="T114" s="40">
        <v>0</v>
      </c>
      <c r="V114" s="40">
        <v>7553037.2199999997</v>
      </c>
      <c r="X114" s="38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8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8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8">
        <f t="shared" si="16"/>
        <v>0</v>
      </c>
    </row>
    <row r="115" spans="1:62" x14ac:dyDescent="0.2">
      <c r="A115" s="41" t="s">
        <v>173</v>
      </c>
      <c r="C115" s="43">
        <v>7553037.2199999997</v>
      </c>
      <c r="E115" s="47">
        <v>0</v>
      </c>
      <c r="G115" s="57">
        <v>7553037.2199999997</v>
      </c>
      <c r="I115" s="42" t="s">
        <v>173</v>
      </c>
      <c r="J115" s="42"/>
      <c r="K115" s="42">
        <v>7553037.2199999997</v>
      </c>
      <c r="L115" s="42"/>
      <c r="M115" s="41">
        <v>0</v>
      </c>
      <c r="N115" s="42"/>
      <c r="O115" s="42">
        <v>7553037.2199999997</v>
      </c>
      <c r="Q115" s="50" t="s">
        <v>173</v>
      </c>
      <c r="S115" s="49">
        <v>7553037.2199999997</v>
      </c>
      <c r="U115" s="40">
        <v>0</v>
      </c>
      <c r="W115" s="40">
        <v>7553037.2199999997</v>
      </c>
      <c r="X115" s="38">
        <f t="shared" si="12"/>
        <v>0</v>
      </c>
      <c r="Y115" s="9" t="s">
        <v>173</v>
      </c>
      <c r="Z115" s="8"/>
      <c r="AA115" s="40">
        <v>7553037.2199999997</v>
      </c>
      <c r="AB115" s="8"/>
      <c r="AC115" s="40">
        <v>0</v>
      </c>
      <c r="AD115" s="8"/>
      <c r="AE115" s="40">
        <v>7553037.2199999997</v>
      </c>
      <c r="AF115" s="38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8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8">
        <f t="shared" si="16"/>
        <v>0</v>
      </c>
    </row>
    <row r="116" spans="1:62" x14ac:dyDescent="0.2">
      <c r="A116" s="41" t="s">
        <v>174</v>
      </c>
      <c r="B116" s="43">
        <v>5732726.1600000001</v>
      </c>
      <c r="D116" s="43">
        <v>0</v>
      </c>
      <c r="F116" s="43">
        <v>5732726.1600000001</v>
      </c>
      <c r="G116" s="40"/>
      <c r="I116" s="58" t="s">
        <v>174</v>
      </c>
      <c r="J116" s="58">
        <v>5732726.1600000001</v>
      </c>
      <c r="K116" s="58"/>
      <c r="L116" s="58">
        <v>0</v>
      </c>
      <c r="M116" s="42"/>
      <c r="N116" s="58">
        <v>5732726.1600000001</v>
      </c>
      <c r="O116" s="58"/>
      <c r="Q116" s="50" t="s">
        <v>174</v>
      </c>
      <c r="R116" s="40">
        <v>5732726.1600000001</v>
      </c>
      <c r="T116" s="40">
        <v>0</v>
      </c>
      <c r="V116" s="40">
        <v>5732726.1600000001</v>
      </c>
      <c r="X116" s="38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8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8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8">
        <f t="shared" si="16"/>
        <v>0</v>
      </c>
    </row>
    <row r="117" spans="1:62" x14ac:dyDescent="0.2">
      <c r="A117" s="41" t="s">
        <v>176</v>
      </c>
      <c r="C117" s="43">
        <v>5732726.1600000001</v>
      </c>
      <c r="E117" s="47">
        <v>0</v>
      </c>
      <c r="G117" s="57">
        <v>5732726.1600000001</v>
      </c>
      <c r="I117" s="42" t="s">
        <v>176</v>
      </c>
      <c r="J117" s="42"/>
      <c r="K117" s="42">
        <v>5732726.1600000001</v>
      </c>
      <c r="L117" s="42"/>
      <c r="M117" s="42">
        <v>0</v>
      </c>
      <c r="N117" s="42"/>
      <c r="O117" s="58">
        <v>5732726.1600000001</v>
      </c>
      <c r="Q117" s="50" t="s">
        <v>176</v>
      </c>
      <c r="S117" s="49">
        <v>5732726.1600000001</v>
      </c>
      <c r="U117" s="40">
        <v>0</v>
      </c>
      <c r="W117" s="40">
        <v>5732726.1600000001</v>
      </c>
      <c r="X117" s="38">
        <f t="shared" si="12"/>
        <v>0</v>
      </c>
      <c r="Y117" s="9" t="s">
        <v>176</v>
      </c>
      <c r="Z117" s="8"/>
      <c r="AA117" s="40">
        <v>5732726.1600000001</v>
      </c>
      <c r="AB117" s="8"/>
      <c r="AC117" s="40">
        <v>0</v>
      </c>
      <c r="AD117" s="8"/>
      <c r="AE117" s="40">
        <v>5732726.1600000001</v>
      </c>
      <c r="AF117" s="38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8">
        <f t="shared" si="14"/>
        <v>0</v>
      </c>
      <c r="AO117" s="9" t="s">
        <v>176</v>
      </c>
      <c r="AP117" s="35"/>
      <c r="AQ117" s="8">
        <v>5732726.1600000001</v>
      </c>
      <c r="AS117" s="8">
        <v>0</v>
      </c>
      <c r="AU117" s="8">
        <v>5732726.1600000001</v>
      </c>
      <c r="AV117" s="38">
        <f t="shared" si="16"/>
        <v>0</v>
      </c>
    </row>
    <row r="118" spans="1:62" x14ac:dyDescent="0.2">
      <c r="A118" s="41" t="s">
        <v>177</v>
      </c>
      <c r="B118" s="43">
        <v>619425</v>
      </c>
      <c r="D118" s="43">
        <v>0</v>
      </c>
      <c r="F118" s="43">
        <v>619425</v>
      </c>
      <c r="G118" s="40"/>
      <c r="I118" s="42" t="s">
        <v>177</v>
      </c>
      <c r="J118" s="42">
        <v>619425</v>
      </c>
      <c r="K118" s="42"/>
      <c r="L118" s="42">
        <v>0</v>
      </c>
      <c r="M118" s="58"/>
      <c r="N118" s="42">
        <v>619425</v>
      </c>
      <c r="O118" s="42"/>
      <c r="Q118" s="50" t="s">
        <v>177</v>
      </c>
      <c r="R118" s="40">
        <v>619425</v>
      </c>
      <c r="T118" s="40">
        <v>0</v>
      </c>
      <c r="V118" s="40">
        <v>619425</v>
      </c>
      <c r="X118" s="38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8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8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8">
        <f t="shared" si="16"/>
        <v>0</v>
      </c>
    </row>
    <row r="119" spans="1:62" x14ac:dyDescent="0.2">
      <c r="A119" s="41" t="s">
        <v>178</v>
      </c>
      <c r="C119" s="43">
        <v>619425</v>
      </c>
      <c r="E119" s="47">
        <v>0</v>
      </c>
      <c r="G119" s="57">
        <v>619425</v>
      </c>
      <c r="I119" s="42" t="s">
        <v>178</v>
      </c>
      <c r="J119" s="42"/>
      <c r="K119" s="42">
        <v>619425</v>
      </c>
      <c r="L119" s="42"/>
      <c r="M119" s="42">
        <v>0</v>
      </c>
      <c r="N119" s="42"/>
      <c r="O119" s="42">
        <v>619425</v>
      </c>
      <c r="Q119" s="50" t="s">
        <v>178</v>
      </c>
      <c r="S119" s="49">
        <v>619425</v>
      </c>
      <c r="U119" s="40">
        <v>0</v>
      </c>
      <c r="W119" s="40">
        <v>619425</v>
      </c>
      <c r="X119" s="38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8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8">
        <f t="shared" si="14"/>
        <v>0</v>
      </c>
      <c r="AO119" s="9" t="s">
        <v>178</v>
      </c>
      <c r="AP119" s="35"/>
      <c r="AQ119" s="8">
        <v>619425</v>
      </c>
      <c r="AS119" s="8">
        <v>0</v>
      </c>
      <c r="AU119" s="8">
        <v>619425</v>
      </c>
      <c r="AV119" s="38">
        <f t="shared" si="16"/>
        <v>0</v>
      </c>
    </row>
    <row r="120" spans="1:62" x14ac:dyDescent="0.2">
      <c r="A120" s="41" t="s">
        <v>179</v>
      </c>
      <c r="B120" s="43">
        <v>654524259.76999998</v>
      </c>
      <c r="D120" s="43">
        <v>0</v>
      </c>
      <c r="F120" s="43">
        <v>654524259.76999998</v>
      </c>
      <c r="G120" s="40"/>
      <c r="I120" s="42" t="s">
        <v>179</v>
      </c>
      <c r="J120" s="42">
        <v>654524259.76999998</v>
      </c>
      <c r="K120" s="42"/>
      <c r="L120" s="42">
        <v>0</v>
      </c>
      <c r="M120" s="42"/>
      <c r="N120" s="42">
        <v>654524259.76999998</v>
      </c>
      <c r="O120" s="42"/>
      <c r="Q120" s="50" t="s">
        <v>179</v>
      </c>
      <c r="R120" s="40">
        <v>654524259.76999998</v>
      </c>
      <c r="T120" s="40">
        <v>0</v>
      </c>
      <c r="V120" s="40">
        <v>654524259.76999998</v>
      </c>
      <c r="X120" s="38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8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8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8">
        <f t="shared" si="16"/>
        <v>0</v>
      </c>
    </row>
    <row r="121" spans="1:62" x14ac:dyDescent="0.2">
      <c r="A121" s="41" t="s">
        <v>180</v>
      </c>
      <c r="C121" s="43">
        <v>654524259.76999998</v>
      </c>
      <c r="E121" s="47">
        <v>0</v>
      </c>
      <c r="G121" s="57">
        <v>654524259.76999998</v>
      </c>
      <c r="I121" s="42" t="s">
        <v>180</v>
      </c>
      <c r="J121" s="42"/>
      <c r="K121" s="42">
        <v>654524259.76999998</v>
      </c>
      <c r="L121" s="42"/>
      <c r="M121" s="42">
        <v>0</v>
      </c>
      <c r="N121" s="42"/>
      <c r="O121" s="42">
        <v>654524259.76999998</v>
      </c>
      <c r="Q121" s="50" t="s">
        <v>180</v>
      </c>
      <c r="S121" s="49">
        <v>654524259.76999998</v>
      </c>
      <c r="U121" s="40">
        <v>0</v>
      </c>
      <c r="W121" s="40">
        <v>654524259.76999998</v>
      </c>
      <c r="X121" s="38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8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8">
        <f t="shared" si="14"/>
        <v>0</v>
      </c>
      <c r="AO121" s="9" t="s">
        <v>180</v>
      </c>
      <c r="AP121" s="35"/>
      <c r="AQ121" s="8">
        <v>654524259.76999998</v>
      </c>
      <c r="AS121" s="8">
        <v>0</v>
      </c>
      <c r="AU121" s="8">
        <v>654524259.76999998</v>
      </c>
      <c r="AV121" s="38">
        <f t="shared" si="16"/>
        <v>0</v>
      </c>
    </row>
    <row r="122" spans="1:62" x14ac:dyDescent="0.2">
      <c r="A122" s="41" t="s">
        <v>181</v>
      </c>
      <c r="B122" s="43">
        <v>450000</v>
      </c>
      <c r="D122" s="43">
        <v>0</v>
      </c>
      <c r="F122" s="43">
        <v>450000</v>
      </c>
      <c r="G122" s="40"/>
      <c r="I122" s="42" t="s">
        <v>181</v>
      </c>
      <c r="J122" s="42">
        <v>450000</v>
      </c>
      <c r="K122" s="42"/>
      <c r="L122" s="42">
        <v>0</v>
      </c>
      <c r="M122" s="42"/>
      <c r="N122" s="42">
        <v>450000</v>
      </c>
      <c r="O122" s="42"/>
      <c r="Q122" s="50" t="s">
        <v>181</v>
      </c>
      <c r="R122" s="40">
        <v>450000</v>
      </c>
      <c r="T122" s="40">
        <v>0</v>
      </c>
      <c r="V122" s="40">
        <v>450000</v>
      </c>
      <c r="X122" s="38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8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8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8">
        <f t="shared" si="16"/>
        <v>0</v>
      </c>
    </row>
    <row r="123" spans="1:62" x14ac:dyDescent="0.2">
      <c r="A123" s="41" t="s">
        <v>182</v>
      </c>
      <c r="C123" s="43">
        <v>450000</v>
      </c>
      <c r="E123" s="47">
        <v>0</v>
      </c>
      <c r="G123" s="57">
        <v>450000</v>
      </c>
      <c r="I123" s="42" t="s">
        <v>182</v>
      </c>
      <c r="J123" s="42"/>
      <c r="K123" s="42">
        <v>450000</v>
      </c>
      <c r="L123" s="40"/>
      <c r="M123" s="42">
        <v>0</v>
      </c>
      <c r="N123" s="42"/>
      <c r="O123" s="42">
        <v>450000</v>
      </c>
      <c r="Q123" s="50" t="s">
        <v>182</v>
      </c>
      <c r="S123" s="49">
        <v>450000</v>
      </c>
      <c r="U123" s="40">
        <v>0</v>
      </c>
      <c r="W123" s="40">
        <v>450000</v>
      </c>
      <c r="X123" s="38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8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8">
        <f t="shared" si="14"/>
        <v>0</v>
      </c>
      <c r="AO123" s="9" t="s">
        <v>182</v>
      </c>
      <c r="AP123" s="35"/>
      <c r="AQ123" s="8">
        <v>450000</v>
      </c>
      <c r="AS123" s="8">
        <v>0</v>
      </c>
      <c r="AU123" s="8">
        <v>450000</v>
      </c>
      <c r="AV123" s="38">
        <f t="shared" si="16"/>
        <v>0</v>
      </c>
    </row>
    <row r="124" spans="1:62" x14ac:dyDescent="0.2">
      <c r="A124" s="41" t="s">
        <v>183</v>
      </c>
      <c r="B124" s="43">
        <v>14060197.59</v>
      </c>
      <c r="D124" s="43">
        <v>1715234.63</v>
      </c>
      <c r="E124" s="47">
        <v>165750</v>
      </c>
      <c r="F124" s="43">
        <v>15609682.220000001</v>
      </c>
      <c r="G124" s="40"/>
      <c r="I124" s="42" t="s">
        <v>183</v>
      </c>
      <c r="J124" s="42">
        <v>14060197.59</v>
      </c>
      <c r="K124" s="42"/>
      <c r="L124" s="42">
        <v>119445</v>
      </c>
      <c r="M124" s="42">
        <v>21900</v>
      </c>
      <c r="N124" s="42">
        <v>14157742.59</v>
      </c>
      <c r="O124" s="42"/>
      <c r="Q124" s="50" t="s">
        <v>183</v>
      </c>
      <c r="R124" s="40">
        <v>14157742.59</v>
      </c>
      <c r="T124" s="40">
        <v>901449.63</v>
      </c>
      <c r="U124" s="40">
        <v>37600</v>
      </c>
      <c r="V124" s="40">
        <v>15021592.220000001</v>
      </c>
      <c r="X124" s="38">
        <f t="shared" si="12"/>
        <v>0</v>
      </c>
      <c r="Y124" s="9" t="s">
        <v>183</v>
      </c>
      <c r="Z124" s="8">
        <v>15021592.220000001</v>
      </c>
      <c r="AB124" s="8">
        <v>694340</v>
      </c>
      <c r="AC124" s="40">
        <v>106250</v>
      </c>
      <c r="AD124" s="8">
        <v>15609682.220000001</v>
      </c>
      <c r="AF124" s="38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8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8">
        <f t="shared" si="16"/>
        <v>0</v>
      </c>
    </row>
    <row r="125" spans="1:62" x14ac:dyDescent="0.2">
      <c r="A125" s="41" t="s">
        <v>184</v>
      </c>
      <c r="C125" s="43">
        <v>14060197.59</v>
      </c>
      <c r="D125" s="43">
        <v>165750</v>
      </c>
      <c r="E125" s="47">
        <v>1715234.63</v>
      </c>
      <c r="G125" s="57">
        <v>15609682.220000001</v>
      </c>
      <c r="I125" s="42" t="s">
        <v>184</v>
      </c>
      <c r="J125" s="42"/>
      <c r="K125" s="42">
        <v>14060197.59</v>
      </c>
      <c r="L125" s="42">
        <v>21900</v>
      </c>
      <c r="M125" s="42">
        <v>119445</v>
      </c>
      <c r="N125" s="42"/>
      <c r="O125" s="42">
        <v>14157742.59</v>
      </c>
      <c r="Q125" s="50" t="s">
        <v>184</v>
      </c>
      <c r="S125" s="49">
        <v>14157742.59</v>
      </c>
      <c r="T125" s="40">
        <v>37600</v>
      </c>
      <c r="U125" s="40">
        <v>901449.63</v>
      </c>
      <c r="W125" s="40">
        <v>15021592.220000001</v>
      </c>
      <c r="X125" s="38">
        <f t="shared" si="12"/>
        <v>0</v>
      </c>
      <c r="Y125" s="9" t="s">
        <v>184</v>
      </c>
      <c r="AA125" s="8">
        <v>15021592.220000001</v>
      </c>
      <c r="AB125" s="40">
        <v>106250</v>
      </c>
      <c r="AC125" s="8">
        <v>694340</v>
      </c>
      <c r="AE125" s="8">
        <v>15609682.220000001</v>
      </c>
      <c r="AF125" s="38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8">
        <f t="shared" si="14"/>
        <v>0</v>
      </c>
      <c r="AO125" s="9" t="s">
        <v>184</v>
      </c>
      <c r="AP125" s="35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8">
        <f t="shared" si="16"/>
        <v>0</v>
      </c>
    </row>
    <row r="126" spans="1:62" x14ac:dyDescent="0.2">
      <c r="A126" s="41"/>
      <c r="C126" s="43"/>
      <c r="D126" s="43"/>
      <c r="E126" s="47"/>
      <c r="G126" s="57"/>
      <c r="I126" s="42"/>
      <c r="J126" s="42"/>
      <c r="K126" s="42"/>
      <c r="L126" s="42"/>
      <c r="M126" s="42"/>
      <c r="N126" s="42"/>
      <c r="O126" s="42"/>
      <c r="Q126" s="50"/>
      <c r="X126" s="38">
        <f t="shared" si="12"/>
        <v>0</v>
      </c>
      <c r="Y126" s="9"/>
      <c r="AA126" s="8"/>
      <c r="AC126" s="8"/>
      <c r="AE126" s="8"/>
      <c r="AF126" s="38">
        <f t="shared" si="13"/>
        <v>0</v>
      </c>
      <c r="AG126" s="9"/>
      <c r="AI126" s="8"/>
      <c r="AJ126" s="8"/>
      <c r="AK126" s="8"/>
      <c r="AM126" s="8"/>
      <c r="AN126" s="38">
        <f t="shared" si="14"/>
        <v>0</v>
      </c>
      <c r="AO126" s="9"/>
      <c r="AP126" s="35"/>
      <c r="AQ126" s="8"/>
      <c r="AR126" s="8"/>
      <c r="AS126" s="8"/>
      <c r="AU126" s="8"/>
      <c r="AV126" s="38">
        <f t="shared" si="16"/>
        <v>0</v>
      </c>
    </row>
    <row r="127" spans="1:62" x14ac:dyDescent="0.2">
      <c r="A127" s="41"/>
      <c r="C127" s="43"/>
      <c r="D127" s="43"/>
      <c r="E127" s="47"/>
      <c r="G127" s="57"/>
      <c r="I127" s="42"/>
      <c r="J127" s="42"/>
      <c r="K127" s="42"/>
      <c r="L127" s="42"/>
      <c r="M127" s="42"/>
      <c r="N127" s="42"/>
      <c r="O127" s="42"/>
      <c r="Q127" s="50"/>
      <c r="X127" s="38">
        <f t="shared" si="12"/>
        <v>0</v>
      </c>
      <c r="Y127" s="9"/>
      <c r="AA127" s="8"/>
      <c r="AC127" s="8"/>
      <c r="AE127" s="8"/>
      <c r="AF127" s="38">
        <f t="shared" si="13"/>
        <v>0</v>
      </c>
      <c r="AG127" s="9"/>
      <c r="AI127" s="8"/>
      <c r="AJ127" s="8"/>
      <c r="AK127" s="8"/>
      <c r="AM127" s="8"/>
      <c r="AN127" s="38">
        <f t="shared" si="14"/>
        <v>0</v>
      </c>
      <c r="AO127" s="9"/>
      <c r="AP127" s="35"/>
      <c r="AQ127" s="8"/>
      <c r="AR127" s="8"/>
      <c r="AS127" s="8"/>
      <c r="AU127" s="8"/>
      <c r="AV127" s="38">
        <f t="shared" si="16"/>
        <v>0</v>
      </c>
    </row>
    <row r="128" spans="1:62" x14ac:dyDescent="0.2">
      <c r="A128" s="41"/>
      <c r="C128" s="43"/>
      <c r="D128" s="43"/>
      <c r="E128" s="47"/>
      <c r="G128" s="57"/>
      <c r="I128" s="42"/>
      <c r="J128" s="42"/>
      <c r="K128" s="42"/>
      <c r="L128" s="42"/>
      <c r="M128" s="42"/>
      <c r="N128" s="42"/>
      <c r="O128" s="42"/>
      <c r="Q128" s="50"/>
      <c r="X128" s="38">
        <f t="shared" si="12"/>
        <v>0</v>
      </c>
      <c r="Y128" s="9"/>
      <c r="AA128" s="8"/>
      <c r="AC128" s="8"/>
      <c r="AE128" s="8"/>
      <c r="AF128" s="38">
        <f t="shared" si="13"/>
        <v>0</v>
      </c>
      <c r="AG128" s="9"/>
      <c r="AI128" s="8"/>
      <c r="AJ128" s="8"/>
      <c r="AK128" s="8"/>
      <c r="AM128" s="8"/>
      <c r="AN128" s="38">
        <f t="shared" si="14"/>
        <v>0</v>
      </c>
      <c r="AO128" s="9"/>
      <c r="AP128" s="35"/>
      <c r="AQ128" s="8"/>
      <c r="AR128" s="8"/>
      <c r="AS128" s="8"/>
      <c r="AU128" s="8"/>
      <c r="AV128" s="38">
        <f t="shared" si="16"/>
        <v>0</v>
      </c>
    </row>
    <row r="129" spans="1:72" x14ac:dyDescent="0.2">
      <c r="A129" s="41" t="s">
        <v>185</v>
      </c>
      <c r="B129" s="36">
        <v>0</v>
      </c>
      <c r="D129" s="43">
        <v>1066932861.7</v>
      </c>
      <c r="F129" s="43">
        <v>1066932861.7</v>
      </c>
      <c r="G129" s="40"/>
      <c r="I129" s="42" t="s">
        <v>185</v>
      </c>
      <c r="J129" s="42">
        <v>0</v>
      </c>
      <c r="K129" s="42"/>
      <c r="L129" s="42">
        <v>1066932861.7</v>
      </c>
      <c r="M129" s="42"/>
      <c r="N129" s="42">
        <v>1066932861.7</v>
      </c>
      <c r="O129" s="42"/>
      <c r="Q129" s="50" t="s">
        <v>185</v>
      </c>
      <c r="R129" s="40">
        <v>1066932861.7</v>
      </c>
      <c r="T129" s="40">
        <v>0</v>
      </c>
      <c r="V129" s="40">
        <v>1066932861.7</v>
      </c>
      <c r="X129" s="38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8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8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8">
        <f t="shared" si="16"/>
        <v>0</v>
      </c>
    </row>
    <row r="130" spans="1:72" x14ac:dyDescent="0.2">
      <c r="A130" s="50" t="s">
        <v>186</v>
      </c>
      <c r="B130" s="37"/>
      <c r="C130" s="47">
        <v>0</v>
      </c>
      <c r="D130" s="47">
        <v>363782258.17000002</v>
      </c>
      <c r="E130" s="47">
        <v>1070573708.0700001</v>
      </c>
      <c r="F130" s="49"/>
      <c r="G130" s="59">
        <v>706791449.89999998</v>
      </c>
      <c r="I130" s="42" t="s">
        <v>186</v>
      </c>
      <c r="J130" s="42"/>
      <c r="K130" s="42">
        <v>0</v>
      </c>
      <c r="L130" s="42">
        <v>113430310.79000001</v>
      </c>
      <c r="M130" s="42">
        <v>1066932861.7</v>
      </c>
      <c r="N130" s="42"/>
      <c r="O130" s="42">
        <v>953502550.90999997</v>
      </c>
      <c r="Q130" s="50" t="s">
        <v>186</v>
      </c>
      <c r="S130" s="49">
        <v>953502550.90999997</v>
      </c>
      <c r="T130" s="40">
        <v>141450945.90000001</v>
      </c>
      <c r="U130" s="40">
        <v>0</v>
      </c>
      <c r="W130" s="40">
        <v>812051605.00999999</v>
      </c>
      <c r="X130" s="38">
        <f t="shared" si="12"/>
        <v>0</v>
      </c>
      <c r="Y130" s="9" t="s">
        <v>186</v>
      </c>
      <c r="AA130" s="8">
        <v>812051605.00999999</v>
      </c>
      <c r="AB130" s="40">
        <v>108901001.48</v>
      </c>
      <c r="AC130" s="8">
        <v>3640846.37</v>
      </c>
      <c r="AE130" s="8">
        <v>706791449.89999998</v>
      </c>
      <c r="AF130" s="38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8">
        <f t="shared" si="14"/>
        <v>0</v>
      </c>
      <c r="AO130" s="9" t="s">
        <v>186</v>
      </c>
      <c r="AP130" s="35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8">
        <f t="shared" si="16"/>
        <v>0</v>
      </c>
    </row>
    <row r="131" spans="1:72" ht="22.5" x14ac:dyDescent="0.2">
      <c r="A131" s="41" t="s">
        <v>187</v>
      </c>
      <c r="D131" s="43">
        <v>3640846.37</v>
      </c>
      <c r="F131" s="43">
        <v>3640846.37</v>
      </c>
      <c r="G131" s="43"/>
      <c r="I131" s="42"/>
      <c r="J131" s="42"/>
      <c r="K131" s="42"/>
      <c r="L131" s="42"/>
      <c r="M131" s="42"/>
      <c r="N131" s="42"/>
      <c r="O131" s="42"/>
      <c r="Q131" s="50"/>
      <c r="X131" s="38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8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8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8">
        <f t="shared" si="16"/>
        <v>0</v>
      </c>
    </row>
    <row r="132" spans="1:72" x14ac:dyDescent="0.2">
      <c r="A132" s="41" t="s">
        <v>188</v>
      </c>
      <c r="C132" s="43">
        <v>0</v>
      </c>
      <c r="D132" s="43">
        <v>363782258.17000002</v>
      </c>
      <c r="E132" s="47">
        <v>363782258.17000002</v>
      </c>
      <c r="G132" s="57">
        <v>0</v>
      </c>
      <c r="I132" s="42" t="s">
        <v>188</v>
      </c>
      <c r="J132" s="42"/>
      <c r="K132" s="42">
        <v>0</v>
      </c>
      <c r="L132" s="42">
        <v>113430310.79000001</v>
      </c>
      <c r="M132" s="42">
        <v>113430310.79000001</v>
      </c>
      <c r="N132" s="42"/>
      <c r="O132" s="42">
        <v>0</v>
      </c>
      <c r="Q132" s="50" t="s">
        <v>188</v>
      </c>
      <c r="S132" s="49">
        <v>0</v>
      </c>
      <c r="T132" s="40">
        <v>141450945.90000001</v>
      </c>
      <c r="U132" s="40">
        <v>141450945.90000001</v>
      </c>
      <c r="W132" s="40">
        <v>0</v>
      </c>
      <c r="X132" s="38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8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8">
        <f t="shared" si="14"/>
        <v>0</v>
      </c>
      <c r="AO132" s="9" t="s">
        <v>188</v>
      </c>
      <c r="AP132" s="35"/>
      <c r="AQ132" s="8">
        <v>0</v>
      </c>
      <c r="AR132" s="8">
        <v>85911865.049999997</v>
      </c>
      <c r="AS132" s="8">
        <v>85911865.049999997</v>
      </c>
      <c r="AU132" s="8">
        <v>0</v>
      </c>
      <c r="AV132" s="38">
        <f t="shared" si="16"/>
        <v>0</v>
      </c>
    </row>
    <row r="133" spans="1:72" x14ac:dyDescent="0.2">
      <c r="A133" s="41" t="s">
        <v>189</v>
      </c>
      <c r="C133" s="43">
        <v>0</v>
      </c>
      <c r="E133" s="47">
        <v>363782258.17000002</v>
      </c>
      <c r="G133" s="57">
        <v>363782258.17000002</v>
      </c>
      <c r="I133" s="42" t="s">
        <v>189</v>
      </c>
      <c r="J133" s="42"/>
      <c r="K133" s="42">
        <v>0</v>
      </c>
      <c r="L133" s="42"/>
      <c r="M133" s="42">
        <v>113430310.79000001</v>
      </c>
      <c r="N133" s="42"/>
      <c r="O133" s="42">
        <v>113430310.79000001</v>
      </c>
      <c r="Q133" s="50" t="s">
        <v>189</v>
      </c>
      <c r="S133" s="49">
        <v>113430310.79000001</v>
      </c>
      <c r="U133" s="40">
        <v>141450945.90000001</v>
      </c>
      <c r="W133" s="40">
        <v>254881256.69</v>
      </c>
      <c r="X133" s="38">
        <f t="shared" si="12"/>
        <v>0</v>
      </c>
      <c r="Y133" s="9" t="s">
        <v>189</v>
      </c>
      <c r="Z133" s="8"/>
      <c r="AA133" s="40">
        <v>254881256.69</v>
      </c>
      <c r="AB133" s="8"/>
      <c r="AC133" s="40">
        <v>108901001.48</v>
      </c>
      <c r="AD133" s="8"/>
      <c r="AE133" s="40">
        <v>363782258.17000002</v>
      </c>
      <c r="AF133" s="38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8">
        <f t="shared" si="14"/>
        <v>0</v>
      </c>
      <c r="AO133" s="9" t="s">
        <v>189</v>
      </c>
      <c r="AP133" s="35"/>
      <c r="AQ133" s="8">
        <v>478192990.00999999</v>
      </c>
      <c r="AS133" s="8">
        <v>85911865.049999997</v>
      </c>
      <c r="AU133" s="8">
        <v>564104855.05999994</v>
      </c>
      <c r="AV133" s="38">
        <f t="shared" si="16"/>
        <v>0</v>
      </c>
    </row>
    <row r="134" spans="1:72" x14ac:dyDescent="0.2">
      <c r="A134" s="41"/>
      <c r="C134" s="43"/>
      <c r="E134" s="47"/>
      <c r="G134" s="57"/>
      <c r="I134" s="42"/>
      <c r="J134" s="42"/>
      <c r="K134" s="42"/>
      <c r="L134" s="42"/>
      <c r="M134" s="42"/>
      <c r="N134" s="42"/>
      <c r="O134" s="42"/>
      <c r="Q134" s="50"/>
      <c r="X134" s="38">
        <f t="shared" si="12"/>
        <v>0</v>
      </c>
      <c r="Y134" s="9"/>
      <c r="Z134" s="8"/>
      <c r="AB134" s="8"/>
      <c r="AD134" s="8"/>
      <c r="AF134" s="38">
        <f t="shared" si="13"/>
        <v>0</v>
      </c>
      <c r="AG134" s="9"/>
      <c r="AI134" s="8"/>
      <c r="AK134" s="8"/>
      <c r="AM134" s="8"/>
      <c r="AN134" s="38">
        <f t="shared" si="14"/>
        <v>0</v>
      </c>
      <c r="AO134" s="9"/>
      <c r="AP134" s="35"/>
      <c r="AQ134" s="8"/>
      <c r="AS134" s="8"/>
      <c r="AU134" s="8"/>
      <c r="AV134" s="38">
        <f t="shared" si="16"/>
        <v>0</v>
      </c>
    </row>
    <row r="135" spans="1:72" x14ac:dyDescent="0.2">
      <c r="A135" s="41"/>
      <c r="C135" s="43"/>
      <c r="E135" s="47"/>
      <c r="G135" s="57"/>
      <c r="I135" s="42"/>
      <c r="J135" s="42"/>
      <c r="K135" s="42"/>
      <c r="L135" s="42"/>
      <c r="M135" s="42"/>
      <c r="N135" s="42"/>
      <c r="O135" s="42"/>
      <c r="Q135" s="50"/>
      <c r="X135" s="38">
        <f t="shared" si="12"/>
        <v>0</v>
      </c>
      <c r="Y135" s="9"/>
      <c r="Z135" s="8"/>
      <c r="AB135" s="8"/>
      <c r="AD135" s="8"/>
      <c r="AF135" s="38">
        <f t="shared" si="13"/>
        <v>0</v>
      </c>
      <c r="AG135" s="9"/>
      <c r="AI135" s="8"/>
      <c r="AK135" s="8"/>
      <c r="AM135" s="8"/>
      <c r="AN135" s="38">
        <f t="shared" si="14"/>
        <v>0</v>
      </c>
      <c r="AO135" s="9"/>
      <c r="AP135" s="35"/>
      <c r="AQ135" s="8"/>
      <c r="AS135" s="8"/>
      <c r="AU135" s="8"/>
      <c r="AV135" s="38">
        <f t="shared" si="16"/>
        <v>0</v>
      </c>
    </row>
    <row r="136" spans="1:72" x14ac:dyDescent="0.2">
      <c r="A136" s="41" t="s">
        <v>199</v>
      </c>
      <c r="C136" s="56">
        <v>0</v>
      </c>
      <c r="E136" s="47">
        <v>1066932861.7</v>
      </c>
      <c r="G136" s="43">
        <v>1066932861.7</v>
      </c>
      <c r="I136" s="42" t="s">
        <v>190</v>
      </c>
      <c r="J136" s="42"/>
      <c r="K136" s="42">
        <v>0</v>
      </c>
      <c r="L136" s="42"/>
      <c r="M136" s="42">
        <v>1066932861.7</v>
      </c>
      <c r="N136" s="42"/>
      <c r="O136" s="42">
        <v>1066932861.7</v>
      </c>
      <c r="Q136" s="50" t="s">
        <v>190</v>
      </c>
      <c r="S136" s="49">
        <v>1066932861.7</v>
      </c>
      <c r="U136" s="40">
        <v>0</v>
      </c>
      <c r="W136" s="40">
        <v>1066932861.7</v>
      </c>
      <c r="X136" s="38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8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8">
        <f t="shared" si="14"/>
        <v>0</v>
      </c>
      <c r="AO136" s="9" t="s">
        <v>190</v>
      </c>
      <c r="AP136" s="35"/>
      <c r="AQ136" s="8">
        <v>1066932861.7</v>
      </c>
      <c r="AS136" s="8">
        <v>0</v>
      </c>
      <c r="AU136" s="8">
        <v>1066932861.7</v>
      </c>
      <c r="AV136" s="38">
        <f t="shared" si="16"/>
        <v>0</v>
      </c>
    </row>
    <row r="137" spans="1:72" s="49" customFormat="1" x14ac:dyDescent="0.2">
      <c r="A137" s="41" t="s">
        <v>200</v>
      </c>
      <c r="B137" s="43">
        <v>0</v>
      </c>
      <c r="C137" s="36"/>
      <c r="D137" s="43">
        <v>1082098452.26</v>
      </c>
      <c r="E137" s="47">
        <v>296371809.45999998</v>
      </c>
      <c r="F137" s="43">
        <v>785726642.79999995</v>
      </c>
      <c r="G137" s="36"/>
      <c r="H137" s="38"/>
      <c r="I137" s="42" t="s">
        <v>191</v>
      </c>
      <c r="J137" s="42">
        <v>0</v>
      </c>
      <c r="K137" s="42"/>
      <c r="L137" s="42">
        <v>1075566675.5699999</v>
      </c>
      <c r="M137" s="42">
        <v>87942932.780000001</v>
      </c>
      <c r="N137" s="42">
        <v>987623742.78999996</v>
      </c>
      <c r="O137" s="42"/>
      <c r="P137" s="38"/>
      <c r="Q137" s="50" t="s">
        <v>191</v>
      </c>
      <c r="R137" s="40">
        <v>987623742.78999996</v>
      </c>
      <c r="T137" s="40">
        <v>750804.28</v>
      </c>
      <c r="U137" s="40">
        <v>92322750.640000001</v>
      </c>
      <c r="V137" s="40">
        <v>896051796.42999995</v>
      </c>
      <c r="W137" s="40"/>
      <c r="X137" s="38">
        <f t="shared" si="12"/>
        <v>0</v>
      </c>
      <c r="Y137" s="7" t="s">
        <v>191</v>
      </c>
      <c r="Z137" s="8">
        <v>896051796.42999995</v>
      </c>
      <c r="AA137" s="40"/>
      <c r="AB137" s="8">
        <v>5780972.4100000001</v>
      </c>
      <c r="AC137" s="40">
        <v>116106126.04000001</v>
      </c>
      <c r="AD137" s="8">
        <v>785726642.79999995</v>
      </c>
      <c r="AE137" s="40"/>
      <c r="AF137" s="38">
        <f t="shared" si="13"/>
        <v>0</v>
      </c>
      <c r="AG137" s="9" t="s">
        <v>191</v>
      </c>
      <c r="AH137" s="8">
        <v>785726642.79999995</v>
      </c>
      <c r="AI137" s="40"/>
      <c r="AJ137" s="8">
        <v>46733571.549999997</v>
      </c>
      <c r="AK137" s="8">
        <v>120911947</v>
      </c>
      <c r="AL137" s="8">
        <v>711548267.35000002</v>
      </c>
      <c r="AM137" s="40"/>
      <c r="AN137" s="38">
        <f t="shared" si="14"/>
        <v>0</v>
      </c>
      <c r="AO137" s="9" t="s">
        <v>191</v>
      </c>
      <c r="AP137" s="7">
        <v>711548267.35000002</v>
      </c>
      <c r="AQ137" s="40"/>
      <c r="AR137" s="8">
        <v>10353004</v>
      </c>
      <c r="AS137" s="8">
        <v>120639777.87</v>
      </c>
      <c r="AT137" s="8">
        <v>601261493.48000002</v>
      </c>
      <c r="AU137" s="40"/>
      <c r="AV137" s="38">
        <f t="shared" si="16"/>
        <v>0</v>
      </c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  <c r="BG137" s="40"/>
      <c r="BH137" s="40"/>
      <c r="BI137" s="40"/>
      <c r="BJ137" s="40"/>
      <c r="BK137" s="40"/>
      <c r="BL137" s="40"/>
      <c r="BM137" s="40"/>
      <c r="BN137" s="40"/>
      <c r="BO137" s="40"/>
      <c r="BP137" s="40"/>
      <c r="BQ137" s="40"/>
      <c r="BR137" s="40"/>
      <c r="BS137" s="40"/>
      <c r="BT137" s="40"/>
    </row>
    <row r="138" spans="1:72" ht="22.5" x14ac:dyDescent="0.2">
      <c r="A138" s="41" t="s">
        <v>201</v>
      </c>
      <c r="C138" s="56">
        <v>0</v>
      </c>
      <c r="D138" s="43">
        <v>11524744.189999999</v>
      </c>
      <c r="E138" s="47">
        <v>15165590.560000001</v>
      </c>
      <c r="G138" s="43">
        <v>3640846.37</v>
      </c>
      <c r="I138" s="41" t="s">
        <v>192</v>
      </c>
      <c r="J138" s="41"/>
      <c r="K138" s="41">
        <v>0</v>
      </c>
      <c r="L138" s="41">
        <v>6167967.5</v>
      </c>
      <c r="M138" s="41">
        <v>8633813.8699999992</v>
      </c>
      <c r="N138" s="41"/>
      <c r="O138" s="41">
        <v>2465846.37</v>
      </c>
      <c r="Q138" s="50" t="s">
        <v>192</v>
      </c>
      <c r="S138" s="49">
        <v>2465846.37</v>
      </c>
      <c r="T138" s="40">
        <v>750804.28</v>
      </c>
      <c r="U138" s="40">
        <v>750804.28</v>
      </c>
      <c r="W138" s="40">
        <v>2465846.37</v>
      </c>
      <c r="X138" s="38">
        <f t="shared" si="12"/>
        <v>0</v>
      </c>
      <c r="Y138" s="60" t="s">
        <v>192</v>
      </c>
      <c r="Z138" s="61"/>
      <c r="AA138" s="62">
        <v>2465846.37</v>
      </c>
      <c r="AB138" s="62">
        <v>4605972.41</v>
      </c>
      <c r="AC138" s="62">
        <v>5780972.4100000001</v>
      </c>
      <c r="AD138" s="61"/>
      <c r="AE138" s="63">
        <v>3640846.37</v>
      </c>
      <c r="AF138" s="38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8">
        <f t="shared" si="14"/>
        <v>0</v>
      </c>
      <c r="AO138" s="7" t="s">
        <v>192</v>
      </c>
      <c r="AP138" s="35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8">
        <f t="shared" si="16"/>
        <v>0</v>
      </c>
    </row>
    <row r="139" spans="1:72" x14ac:dyDescent="0.2">
      <c r="A139" s="41" t="s">
        <v>202</v>
      </c>
      <c r="B139" s="43">
        <v>0</v>
      </c>
      <c r="D139" s="43">
        <v>284847065.26999998</v>
      </c>
      <c r="E139" s="47">
        <v>265144172.47999999</v>
      </c>
      <c r="F139" s="43">
        <v>19702892.789999999</v>
      </c>
      <c r="I139" s="42" t="s">
        <v>193</v>
      </c>
      <c r="J139" s="42">
        <v>0</v>
      </c>
      <c r="K139" s="42"/>
      <c r="L139" s="42">
        <v>81774965.280000001</v>
      </c>
      <c r="M139" s="42">
        <v>70169465.069999993</v>
      </c>
      <c r="N139" s="42">
        <v>11605500.210000001</v>
      </c>
      <c r="O139" s="42"/>
      <c r="Q139" s="50" t="s">
        <v>193</v>
      </c>
      <c r="R139" s="40">
        <v>11605500.210000001</v>
      </c>
      <c r="T139" s="40">
        <v>91571946.359999999</v>
      </c>
      <c r="U139" s="40">
        <v>85654357.650000006</v>
      </c>
      <c r="V139" s="40">
        <v>17523088.920000002</v>
      </c>
      <c r="X139" s="38">
        <f t="shared" si="12"/>
        <v>0</v>
      </c>
      <c r="Y139" s="60" t="s">
        <v>193</v>
      </c>
      <c r="Z139" s="62">
        <v>17523088.920000002</v>
      </c>
      <c r="AA139" s="61"/>
      <c r="AB139" s="62">
        <v>111500153.63</v>
      </c>
      <c r="AC139" s="62">
        <v>109320349.76000001</v>
      </c>
      <c r="AD139" s="62">
        <v>19702892.789999999</v>
      </c>
      <c r="AE139" s="64"/>
      <c r="AF139" s="38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8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8">
        <f t="shared" si="16"/>
        <v>0</v>
      </c>
      <c r="AW139" s="49"/>
      <c r="AX139" s="49"/>
      <c r="AY139" s="49"/>
      <c r="AZ139" s="49"/>
      <c r="BA139" s="49"/>
      <c r="BB139" s="49"/>
      <c r="BC139" s="49"/>
      <c r="BD139" s="49"/>
      <c r="BE139" s="49"/>
      <c r="BF139" s="49"/>
      <c r="BG139" s="49"/>
      <c r="BH139" s="49"/>
      <c r="BI139" s="49"/>
      <c r="BJ139" s="49"/>
      <c r="BK139" s="49"/>
      <c r="BL139" s="49"/>
      <c r="BM139" s="49"/>
      <c r="BN139" s="49"/>
      <c r="BO139" s="49"/>
      <c r="BP139" s="49"/>
      <c r="BQ139" s="49"/>
      <c r="BR139" s="49"/>
      <c r="BS139" s="49"/>
      <c r="BT139" s="49"/>
    </row>
    <row r="140" spans="1:72" x14ac:dyDescent="0.2">
      <c r="A140" s="41" t="s">
        <v>203</v>
      </c>
      <c r="B140" s="43">
        <v>0</v>
      </c>
      <c r="D140" s="43">
        <v>265144172.47999999</v>
      </c>
      <c r="E140" s="47">
        <v>221642994.19</v>
      </c>
      <c r="F140" s="43">
        <v>43501178.289999999</v>
      </c>
      <c r="I140" s="42" t="s">
        <v>194</v>
      </c>
      <c r="J140" s="42">
        <v>0</v>
      </c>
      <c r="K140" s="42"/>
      <c r="L140" s="42">
        <v>70169465.069999993</v>
      </c>
      <c r="M140" s="42">
        <v>41978883.829999998</v>
      </c>
      <c r="N140" s="42">
        <v>28190581.239999998</v>
      </c>
      <c r="O140" s="42"/>
      <c r="Q140" s="50" t="s">
        <v>194</v>
      </c>
      <c r="R140" s="40">
        <v>28190581.239999998</v>
      </c>
      <c r="T140" s="40">
        <v>85654357.650000006</v>
      </c>
      <c r="U140" s="40">
        <v>73049962.849999994</v>
      </c>
      <c r="V140" s="40">
        <v>40794976.039999999</v>
      </c>
      <c r="X140" s="38">
        <f t="shared" si="12"/>
        <v>0</v>
      </c>
      <c r="Y140" s="60" t="s">
        <v>194</v>
      </c>
      <c r="Z140" s="62">
        <v>40794976.039999999</v>
      </c>
      <c r="AA140" s="61"/>
      <c r="AB140" s="62">
        <v>109320349.76000001</v>
      </c>
      <c r="AC140" s="62">
        <v>106614147.51000001</v>
      </c>
      <c r="AD140" s="62">
        <v>43501178.289999999</v>
      </c>
      <c r="AE140" s="64"/>
      <c r="AF140" s="38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8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8">
        <f t="shared" si="16"/>
        <v>0</v>
      </c>
    </row>
    <row r="141" spans="1:72" x14ac:dyDescent="0.2">
      <c r="A141" s="41" t="s">
        <v>204</v>
      </c>
      <c r="B141" s="43">
        <v>0</v>
      </c>
      <c r="D141" s="43">
        <v>221642994.19</v>
      </c>
      <c r="E141" s="47">
        <v>221642994.19</v>
      </c>
      <c r="F141" s="43">
        <v>0</v>
      </c>
      <c r="I141" s="42" t="s">
        <v>195</v>
      </c>
      <c r="J141" s="42">
        <v>0</v>
      </c>
      <c r="K141" s="42"/>
      <c r="L141" s="42">
        <v>41978883.829999998</v>
      </c>
      <c r="M141" s="42">
        <v>41978883.829999998</v>
      </c>
      <c r="N141" s="42">
        <v>0</v>
      </c>
      <c r="O141" s="42"/>
      <c r="Q141" s="50" t="s">
        <v>196</v>
      </c>
      <c r="R141" s="40">
        <v>0</v>
      </c>
      <c r="T141" s="40">
        <v>73049962.849999994</v>
      </c>
      <c r="U141" s="40">
        <v>73049962.849999994</v>
      </c>
      <c r="V141" s="40">
        <v>0</v>
      </c>
      <c r="X141" s="38">
        <f t="shared" si="12"/>
        <v>0</v>
      </c>
      <c r="Y141" s="60" t="s">
        <v>196</v>
      </c>
      <c r="Z141" s="62">
        <v>0</v>
      </c>
      <c r="AA141" s="61"/>
      <c r="AB141" s="62">
        <v>106614147.51000001</v>
      </c>
      <c r="AC141" s="62">
        <v>106614147.51000001</v>
      </c>
      <c r="AD141" s="62">
        <v>0</v>
      </c>
      <c r="AE141" s="64"/>
      <c r="AF141" s="38">
        <f t="shared" si="13"/>
        <v>0</v>
      </c>
      <c r="AG141" s="9" t="s">
        <v>195</v>
      </c>
      <c r="AH141" s="10">
        <v>0</v>
      </c>
      <c r="AI141" s="65"/>
      <c r="AJ141" s="10">
        <v>92462974.290000007</v>
      </c>
      <c r="AK141" s="10">
        <v>92462974.290000007</v>
      </c>
      <c r="AL141" s="10">
        <v>0</v>
      </c>
      <c r="AM141" s="65"/>
      <c r="AN141" s="38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8">
        <f t="shared" si="16"/>
        <v>0</v>
      </c>
    </row>
    <row r="142" spans="1:72" x14ac:dyDescent="0.2">
      <c r="A142" s="41" t="s">
        <v>205</v>
      </c>
      <c r="B142" s="43">
        <v>0</v>
      </c>
      <c r="D142" s="43">
        <v>221642994.19</v>
      </c>
      <c r="F142" s="43">
        <v>221642994.19</v>
      </c>
      <c r="I142" s="42" t="s">
        <v>197</v>
      </c>
      <c r="J142" s="66">
        <v>0</v>
      </c>
      <c r="K142" s="66"/>
      <c r="L142" s="66">
        <v>41978883.829999998</v>
      </c>
      <c r="M142" s="66"/>
      <c r="N142" s="66">
        <v>41978883.829999998</v>
      </c>
      <c r="O142" s="66"/>
      <c r="Q142" s="50" t="s">
        <v>198</v>
      </c>
      <c r="R142" s="40">
        <v>41978883.829999998</v>
      </c>
      <c r="T142" s="40">
        <v>73049962.849999994</v>
      </c>
      <c r="V142" s="40">
        <v>115028846.68000001</v>
      </c>
      <c r="X142" s="38">
        <f t="shared" si="12"/>
        <v>0</v>
      </c>
      <c r="Y142" s="60" t="s">
        <v>198</v>
      </c>
      <c r="Z142" s="67">
        <v>115028846.68000001</v>
      </c>
      <c r="AA142" s="68"/>
      <c r="AB142" s="67">
        <v>106614147.51000001</v>
      </c>
      <c r="AC142" s="67"/>
      <c r="AD142" s="67">
        <v>221642994.19</v>
      </c>
      <c r="AE142" s="69"/>
      <c r="AF142" s="38">
        <f t="shared" si="13"/>
        <v>0</v>
      </c>
      <c r="AG142" s="9" t="s">
        <v>197</v>
      </c>
      <c r="AH142" s="12">
        <v>221642994.19</v>
      </c>
      <c r="AI142" s="70"/>
      <c r="AJ142" s="12">
        <v>92462974.290000007</v>
      </c>
      <c r="AK142" s="70"/>
      <c r="AL142" s="12">
        <v>314105968.48000002</v>
      </c>
      <c r="AM142" s="70"/>
      <c r="AN142" s="38">
        <f t="shared" si="14"/>
        <v>0</v>
      </c>
      <c r="AO142" s="9" t="s">
        <v>197</v>
      </c>
      <c r="AP142" s="13">
        <v>314105968.48000002</v>
      </c>
      <c r="AQ142" s="70"/>
      <c r="AR142" s="12">
        <v>100822618.04000001</v>
      </c>
      <c r="AS142" s="70"/>
      <c r="AT142" s="12">
        <v>414928586.51999998</v>
      </c>
      <c r="AU142" s="70"/>
      <c r="AV142" s="38">
        <f t="shared" si="16"/>
        <v>0</v>
      </c>
    </row>
    <row r="143" spans="1:72" x14ac:dyDescent="0.2">
      <c r="R143" s="71">
        <f>SUM(R9:R142)</f>
        <v>3892303977.4799995</v>
      </c>
      <c r="T143" s="72">
        <f>SUM(T9:T142)</f>
        <v>3810938384.2800012</v>
      </c>
      <c r="V143" s="73">
        <f>SUM(V9:V142)</f>
        <v>4047744904.0799999</v>
      </c>
      <c r="Y143" s="74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75"/>
      <c r="B144" s="76"/>
      <c r="C144" s="76"/>
      <c r="D144" s="76"/>
      <c r="E144" s="77"/>
      <c r="F144" s="76"/>
      <c r="G144" s="76"/>
      <c r="S144" s="72">
        <f>SUM(S9:S142)</f>
        <v>3892303977.4799995</v>
      </c>
      <c r="U144" s="72">
        <f>SUM(U9:U142)</f>
        <v>3809938384.2800002</v>
      </c>
      <c r="W144" s="72">
        <f>SUM(W9:W142)</f>
        <v>4047744904.0800009</v>
      </c>
      <c r="Y144" s="74"/>
      <c r="Z144" s="78">
        <f>SUM(Z13:Z142)</f>
        <v>3827739876.6900001</v>
      </c>
      <c r="AA144" s="61"/>
      <c r="AB144" s="78">
        <f>SUM(AB13:AB142)</f>
        <v>924842312.95000005</v>
      </c>
      <c r="AC144" s="61"/>
      <c r="AD144" s="78">
        <f>SUM(AD13:AD142)</f>
        <v>3943097298.1700006</v>
      </c>
      <c r="AE144" s="64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8"/>
      <c r="B145" s="37">
        <f>SUM(B8:B144)</f>
        <v>1632583225.1099999</v>
      </c>
      <c r="C145" s="79">
        <f>SUM(C8:C144)</f>
        <v>1632583225.1099999</v>
      </c>
      <c r="D145" s="37">
        <f>SUM(D8:D144)</f>
        <v>15049713508.639997</v>
      </c>
      <c r="E145" s="37">
        <f>SUM(E8:E144)</f>
        <v>15049713508.640003</v>
      </c>
      <c r="F145" s="37">
        <f>SUM(F9:F144)</f>
        <v>4166189525.9000001</v>
      </c>
      <c r="G145" s="37">
        <f>SUM(G8:G144)</f>
        <v>4166189525.8999996</v>
      </c>
      <c r="J145" s="80">
        <f>SUM(J9:J144)</f>
        <v>1632583225.1099999</v>
      </c>
      <c r="K145" s="80">
        <f t="shared" ref="K145:O145" si="17">SUM(K9:K144)</f>
        <v>1633183742.2299998</v>
      </c>
      <c r="L145" s="80">
        <f t="shared" si="17"/>
        <v>4277070764.0199995</v>
      </c>
      <c r="M145" s="80">
        <f t="shared" si="17"/>
        <v>4276470246.8999996</v>
      </c>
      <c r="N145" s="80">
        <f t="shared" si="17"/>
        <v>3892303977.4799995</v>
      </c>
      <c r="O145" s="80">
        <f t="shared" si="17"/>
        <v>3892303977.4799995</v>
      </c>
      <c r="Y145" s="9"/>
      <c r="Z145" s="62"/>
      <c r="AA145" s="78">
        <f>SUM(AA13:AA142)</f>
        <v>4047744904.0800009</v>
      </c>
      <c r="AB145" s="62"/>
      <c r="AC145" s="78">
        <f>SUM(AC13:AC142)</f>
        <v>927929513.28999996</v>
      </c>
      <c r="AD145" s="62"/>
      <c r="AE145" s="81">
        <f>SUM(AE13:AE142)</f>
        <v>4166189525.8999996</v>
      </c>
      <c r="AH145" s="71"/>
      <c r="AI145" s="14"/>
      <c r="AJ145" s="71"/>
      <c r="AK145" s="14"/>
      <c r="AL145" s="71"/>
      <c r="AM145" s="14"/>
    </row>
    <row r="146" spans="1:72" x14ac:dyDescent="0.2">
      <c r="W146" s="65"/>
      <c r="X146" s="82"/>
      <c r="Y146" s="15"/>
      <c r="Z146" s="10"/>
      <c r="AA146" s="65"/>
      <c r="AB146" s="10"/>
      <c r="AC146" s="10"/>
      <c r="AD146" s="10"/>
      <c r="AE146" s="65"/>
      <c r="AF146" s="82"/>
      <c r="AG146" s="83"/>
    </row>
    <row r="147" spans="1:72" x14ac:dyDescent="0.2">
      <c r="W147" s="65"/>
      <c r="X147" s="82"/>
      <c r="Y147" s="15"/>
      <c r="Z147" s="10"/>
      <c r="AA147" s="65"/>
      <c r="AB147" s="10"/>
      <c r="AC147" s="65"/>
      <c r="AD147" s="10"/>
      <c r="AE147" s="65"/>
      <c r="AF147" s="82"/>
      <c r="AG147" s="83"/>
    </row>
    <row r="148" spans="1:72" x14ac:dyDescent="0.2">
      <c r="W148" s="65"/>
      <c r="X148" s="82"/>
      <c r="Y148" s="15"/>
      <c r="Z148" s="16"/>
      <c r="AA148" s="65"/>
      <c r="AB148" s="16"/>
      <c r="AC148" s="65"/>
      <c r="AD148" s="16"/>
      <c r="AE148" s="65"/>
      <c r="AF148" s="82"/>
      <c r="AG148" s="83"/>
    </row>
    <row r="149" spans="1:72" s="70" customFormat="1" x14ac:dyDescent="0.2">
      <c r="A149" s="35"/>
      <c r="B149" s="36"/>
      <c r="C149" s="36"/>
      <c r="D149" s="36"/>
      <c r="E149" s="37"/>
      <c r="F149" s="36"/>
      <c r="G149" s="36"/>
      <c r="H149" s="84"/>
      <c r="I149" s="39"/>
      <c r="J149" s="39"/>
      <c r="K149" s="39"/>
      <c r="L149" s="39"/>
      <c r="M149" s="39"/>
      <c r="N149" s="39"/>
      <c r="O149" s="39"/>
      <c r="P149" s="38"/>
      <c r="Q149" s="48"/>
      <c r="R149" s="40"/>
      <c r="S149" s="49"/>
      <c r="T149" s="40"/>
      <c r="U149" s="40"/>
      <c r="V149" s="40"/>
      <c r="W149" s="65"/>
      <c r="X149" s="82"/>
      <c r="Y149" s="83"/>
      <c r="Z149" s="16"/>
      <c r="AA149" s="16"/>
      <c r="AB149" s="16"/>
      <c r="AC149" s="16"/>
      <c r="AD149" s="16"/>
      <c r="AE149" s="16"/>
      <c r="AF149" s="82"/>
      <c r="AG149" s="83"/>
      <c r="AH149" s="40"/>
      <c r="AI149" s="40"/>
      <c r="AJ149" s="40"/>
      <c r="AK149" s="40"/>
      <c r="AL149" s="40"/>
      <c r="AM149" s="40"/>
      <c r="AN149" s="38"/>
      <c r="AO149" s="35"/>
      <c r="AP149" s="40"/>
      <c r="AQ149" s="40"/>
      <c r="AR149" s="40"/>
      <c r="AS149" s="40"/>
      <c r="AT149" s="40"/>
      <c r="AU149" s="40"/>
      <c r="AV149" s="38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0"/>
      <c r="BP149" s="40"/>
      <c r="BQ149" s="40"/>
      <c r="BR149" s="40"/>
      <c r="BS149" s="40"/>
      <c r="BT149" s="40"/>
    </row>
    <row r="150" spans="1:72" x14ac:dyDescent="0.2">
      <c r="W150" s="65"/>
      <c r="X150" s="82"/>
      <c r="Y150" s="83"/>
      <c r="Z150" s="85"/>
      <c r="AA150" s="16"/>
      <c r="AB150" s="85"/>
      <c r="AC150" s="16"/>
      <c r="AD150" s="85"/>
      <c r="AE150" s="16"/>
      <c r="AF150" s="82"/>
      <c r="AG150" s="83"/>
    </row>
    <row r="151" spans="1:72" x14ac:dyDescent="0.2">
      <c r="W151" s="65"/>
      <c r="X151" s="82"/>
      <c r="Y151" s="83"/>
      <c r="Z151" s="65"/>
      <c r="AA151" s="65"/>
      <c r="AB151" s="65"/>
      <c r="AC151" s="65"/>
      <c r="AD151" s="65"/>
      <c r="AE151" s="65"/>
      <c r="AF151" s="82"/>
      <c r="AG151" s="83"/>
      <c r="AN151" s="84"/>
      <c r="AV151" s="84"/>
      <c r="AW151" s="70"/>
      <c r="AX151" s="70"/>
      <c r="AY151" s="70"/>
      <c r="AZ151" s="70"/>
      <c r="BA151" s="70"/>
      <c r="BB151" s="70"/>
      <c r="BC151" s="70"/>
      <c r="BD151" s="70"/>
      <c r="BE151" s="70"/>
      <c r="BF151" s="70"/>
      <c r="BG151" s="70"/>
      <c r="BH151" s="70"/>
      <c r="BI151" s="70"/>
      <c r="BJ151" s="70"/>
      <c r="BK151" s="70"/>
      <c r="BL151" s="70"/>
      <c r="BM151" s="70"/>
      <c r="BN151" s="70"/>
      <c r="BO151" s="70"/>
      <c r="BP151" s="70"/>
      <c r="BQ151" s="70"/>
      <c r="BR151" s="70"/>
      <c r="BS151" s="70"/>
      <c r="BT151" s="70"/>
    </row>
    <row r="152" spans="1:72" x14ac:dyDescent="0.2">
      <c r="W152" s="65"/>
      <c r="X152" s="82"/>
      <c r="Y152" s="83"/>
      <c r="Z152" s="65"/>
      <c r="AA152" s="65"/>
      <c r="AB152" s="65"/>
      <c r="AC152" s="65"/>
      <c r="AD152" s="65"/>
      <c r="AE152" s="65"/>
      <c r="AF152" s="82"/>
      <c r="AG152" s="83"/>
    </row>
    <row r="153" spans="1:72" x14ac:dyDescent="0.2">
      <c r="P153" s="84"/>
      <c r="W153" s="65"/>
      <c r="X153" s="82"/>
      <c r="Y153" s="83"/>
      <c r="Z153" s="65"/>
      <c r="AA153" s="65"/>
      <c r="AB153" s="65"/>
      <c r="AC153" s="65"/>
      <c r="AD153" s="65"/>
      <c r="AE153" s="65"/>
      <c r="AF153" s="82"/>
      <c r="AG153" s="83"/>
    </row>
    <row r="154" spans="1:72" x14ac:dyDescent="0.2">
      <c r="W154" s="65"/>
      <c r="X154" s="82"/>
      <c r="Y154" s="83"/>
      <c r="Z154" s="65"/>
      <c r="AA154" s="65"/>
      <c r="AB154" s="65"/>
      <c r="AC154" s="65"/>
      <c r="AD154" s="65"/>
      <c r="AE154" s="65"/>
      <c r="AF154" s="82"/>
      <c r="AG154" s="83"/>
    </row>
    <row r="155" spans="1:72" x14ac:dyDescent="0.2">
      <c r="W155" s="65"/>
      <c r="X155" s="82"/>
      <c r="Y155" s="83"/>
      <c r="Z155" s="65"/>
      <c r="AA155" s="65"/>
      <c r="AB155" s="65"/>
      <c r="AC155" s="65"/>
      <c r="AD155" s="65"/>
      <c r="AE155" s="65"/>
      <c r="AF155" s="82"/>
      <c r="AG155" s="83"/>
    </row>
    <row r="156" spans="1:72" x14ac:dyDescent="0.2">
      <c r="B156" s="40"/>
      <c r="C156" s="40"/>
      <c r="D156" s="40"/>
      <c r="E156" s="49"/>
      <c r="F156" s="40"/>
      <c r="G156" s="40"/>
      <c r="W156" s="65"/>
      <c r="X156" s="82"/>
      <c r="Y156" s="83"/>
      <c r="Z156" s="65"/>
      <c r="AA156" s="65"/>
      <c r="AB156" s="65"/>
      <c r="AC156" s="65"/>
      <c r="AD156" s="65"/>
      <c r="AE156" s="65"/>
      <c r="AF156" s="82"/>
      <c r="AG156" s="83"/>
    </row>
    <row r="157" spans="1:72" x14ac:dyDescent="0.2">
      <c r="B157" s="40"/>
      <c r="C157" s="40"/>
      <c r="D157" s="40"/>
      <c r="E157" s="49"/>
      <c r="F157" s="40"/>
      <c r="G157" s="40"/>
      <c r="W157" s="65"/>
      <c r="X157" s="82"/>
      <c r="Y157" s="83"/>
      <c r="Z157" s="65"/>
      <c r="AA157" s="65"/>
      <c r="AB157" s="65"/>
      <c r="AC157" s="65"/>
      <c r="AD157" s="65"/>
      <c r="AE157" s="65"/>
      <c r="AF157" s="82"/>
      <c r="AG157" s="83"/>
    </row>
    <row r="158" spans="1:72" x14ac:dyDescent="0.2">
      <c r="B158" s="40"/>
      <c r="C158" s="40"/>
      <c r="D158" s="40"/>
      <c r="E158" s="49"/>
      <c r="F158" s="40"/>
      <c r="G158" s="40"/>
      <c r="W158" s="65"/>
      <c r="X158" s="82"/>
      <c r="Y158" s="83"/>
      <c r="Z158" s="65"/>
      <c r="AA158" s="65"/>
      <c r="AB158" s="65"/>
      <c r="AC158" s="65"/>
      <c r="AD158" s="65"/>
      <c r="AE158" s="65"/>
      <c r="AF158" s="82"/>
      <c r="AG158" s="83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0"/>
  <sheetViews>
    <sheetView tabSelected="1" topLeftCell="A2" workbookViewId="0">
      <pane xSplit="1" ySplit="3" topLeftCell="B5" activePane="bottomRight" state="frozen"/>
      <selection activeCell="A2" sqref="A2"/>
      <selection pane="topRight" activeCell="B2" sqref="B2"/>
      <selection pane="bottomLeft" activeCell="A5" sqref="A5"/>
      <selection pane="bottomRight" activeCell="C3" sqref="C3:I3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9" width="16.85546875" style="2" customWidth="1"/>
    <col min="10" max="15" width="17.42578125" style="2" customWidth="1"/>
    <col min="16" max="16" width="17.28515625" style="2" customWidth="1"/>
    <col min="17" max="21" width="17.42578125" style="2" customWidth="1"/>
    <col min="22" max="22" width="20.42578125" style="2" customWidth="1"/>
    <col min="23" max="26" width="15.85546875" style="2" customWidth="1"/>
    <col min="27" max="29" width="16" style="2" customWidth="1"/>
    <col min="30" max="30" width="16.85546875" customWidth="1"/>
    <col min="31" max="31" width="19.42578125" style="3" customWidth="1"/>
    <col min="32" max="33" width="16.85546875" style="3" customWidth="1"/>
    <col min="34" max="34" width="16.85546875" style="2" customWidth="1"/>
    <col min="35" max="35" width="17.7109375" style="11" customWidth="1"/>
    <col min="36" max="37" width="16.85546875" style="173" customWidth="1"/>
    <col min="39" max="39" width="16.85546875" style="186" bestFit="1" customWidth="1"/>
    <col min="40" max="40" width="16.85546875" style="3" bestFit="1" customWidth="1"/>
    <col min="41" max="41" width="14.7109375" bestFit="1" customWidth="1"/>
  </cols>
  <sheetData>
    <row r="1" spans="1:40" x14ac:dyDescent="0.25">
      <c r="B1" s="19"/>
      <c r="V1" s="122">
        <f>+V28-V2</f>
        <v>18315816.939999998</v>
      </c>
      <c r="W1" s="122"/>
      <c r="X1" s="122"/>
      <c r="Y1" s="122"/>
      <c r="Z1" s="122"/>
      <c r="AA1" s="122"/>
      <c r="AB1" s="122"/>
      <c r="AC1" s="122"/>
      <c r="AE1"/>
      <c r="AF1"/>
      <c r="AG1"/>
      <c r="AH1" s="141"/>
    </row>
    <row r="2" spans="1:40" ht="16.5" thickBot="1" x14ac:dyDescent="0.3">
      <c r="A2" s="18" t="s">
        <v>0</v>
      </c>
      <c r="B2" s="19"/>
      <c r="E2" s="26"/>
      <c r="F2" s="124"/>
      <c r="J2" s="124"/>
      <c r="K2" s="124"/>
      <c r="L2" s="183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3"/>
      <c r="Y2" s="123"/>
      <c r="Z2" s="124"/>
      <c r="AA2" s="124"/>
      <c r="AB2" s="124"/>
      <c r="AC2" s="124"/>
      <c r="AG2" s="124"/>
      <c r="AH2" s="124"/>
    </row>
    <row r="3" spans="1:40" ht="15.75" thickBot="1" x14ac:dyDescent="0.3">
      <c r="A3" s="18" t="s">
        <v>1</v>
      </c>
      <c r="B3" s="86"/>
      <c r="C3" s="220" t="s">
        <v>2</v>
      </c>
      <c r="D3" s="221"/>
      <c r="E3" s="221"/>
      <c r="F3" s="221"/>
      <c r="G3" s="221"/>
      <c r="H3" s="221"/>
      <c r="I3" s="222"/>
      <c r="J3" s="218" t="s">
        <v>280</v>
      </c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135" t="s">
        <v>279</v>
      </c>
      <c r="W3" s="228" t="s">
        <v>232</v>
      </c>
      <c r="X3" s="229"/>
      <c r="Y3" s="229"/>
      <c r="Z3" s="229"/>
      <c r="AA3" s="229"/>
      <c r="AB3" s="230"/>
      <c r="AC3" s="178"/>
      <c r="AD3" s="223" t="s">
        <v>283</v>
      </c>
      <c r="AE3" s="224"/>
      <c r="AF3" s="224"/>
      <c r="AG3" s="224"/>
      <c r="AH3" s="224"/>
      <c r="AI3" s="224"/>
      <c r="AJ3" s="224"/>
      <c r="AK3" s="203"/>
    </row>
    <row r="4" spans="1:40" ht="15.75" thickBot="1" x14ac:dyDescent="0.3">
      <c r="A4" s="18" t="s">
        <v>3</v>
      </c>
      <c r="B4" s="87"/>
      <c r="C4" s="24">
        <v>2013</v>
      </c>
      <c r="D4" s="88">
        <v>2014</v>
      </c>
      <c r="E4" s="88">
        <v>2015</v>
      </c>
      <c r="F4" s="88">
        <v>2016</v>
      </c>
      <c r="G4" s="88">
        <v>2017</v>
      </c>
      <c r="H4" s="88">
        <v>2018</v>
      </c>
      <c r="I4" s="88">
        <v>2019</v>
      </c>
      <c r="J4" s="145" t="s">
        <v>250</v>
      </c>
      <c r="K4" s="145" t="s">
        <v>251</v>
      </c>
      <c r="L4" s="145" t="s">
        <v>252</v>
      </c>
      <c r="M4" s="145" t="s">
        <v>253</v>
      </c>
      <c r="N4" s="145" t="s">
        <v>254</v>
      </c>
      <c r="O4" s="145" t="s">
        <v>255</v>
      </c>
      <c r="P4" s="145" t="s">
        <v>257</v>
      </c>
      <c r="Q4" s="145" t="s">
        <v>258</v>
      </c>
      <c r="R4" s="145" t="s">
        <v>259</v>
      </c>
      <c r="S4" s="145" t="s">
        <v>262</v>
      </c>
      <c r="T4" s="145" t="s">
        <v>263</v>
      </c>
      <c r="U4" s="145" t="s">
        <v>264</v>
      </c>
      <c r="V4" s="125">
        <v>2020</v>
      </c>
      <c r="W4" s="24">
        <v>2013</v>
      </c>
      <c r="X4" s="88">
        <v>2014</v>
      </c>
      <c r="Y4" s="88">
        <v>2015</v>
      </c>
      <c r="Z4" s="88">
        <v>2016</v>
      </c>
      <c r="AA4" s="88">
        <v>2017</v>
      </c>
      <c r="AB4" s="88">
        <v>2018</v>
      </c>
      <c r="AC4" s="88">
        <v>2019</v>
      </c>
      <c r="AD4" s="88" t="s">
        <v>206</v>
      </c>
      <c r="AE4" s="88" t="s">
        <v>207</v>
      </c>
      <c r="AF4" s="88" t="s">
        <v>230</v>
      </c>
      <c r="AG4" s="88" t="s">
        <v>248</v>
      </c>
      <c r="AH4" s="88" t="s">
        <v>261</v>
      </c>
      <c r="AI4" s="88" t="s">
        <v>265</v>
      </c>
      <c r="AJ4" s="132" t="s">
        <v>281</v>
      </c>
      <c r="AK4" s="210" t="s">
        <v>282</v>
      </c>
    </row>
    <row r="5" spans="1:40" ht="17.25" thickBot="1" x14ac:dyDescent="0.4">
      <c r="A5" s="17" t="s">
        <v>4</v>
      </c>
      <c r="B5" s="27"/>
      <c r="C5" s="91"/>
      <c r="D5" s="92"/>
      <c r="E5" s="92"/>
      <c r="F5" s="92"/>
      <c r="G5" s="92"/>
      <c r="H5" s="92"/>
      <c r="I5" s="92"/>
      <c r="J5" s="15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51"/>
      <c r="W5" s="91"/>
      <c r="X5" s="92"/>
      <c r="Y5" s="92"/>
      <c r="Z5" s="92"/>
      <c r="AA5" s="92"/>
      <c r="AB5" s="92"/>
      <c r="AC5" s="184">
        <v>9</v>
      </c>
      <c r="AD5" s="34" t="s">
        <v>266</v>
      </c>
      <c r="AE5" s="34" t="s">
        <v>267</v>
      </c>
      <c r="AF5" s="34" t="s">
        <v>268</v>
      </c>
      <c r="AG5" s="34" t="s">
        <v>269</v>
      </c>
      <c r="AH5" s="34" t="s">
        <v>270</v>
      </c>
      <c r="AI5" s="34" t="s">
        <v>273</v>
      </c>
      <c r="AJ5" s="214">
        <v>105.934</v>
      </c>
      <c r="AK5" s="216">
        <v>109.271</v>
      </c>
    </row>
    <row r="6" spans="1:40" x14ac:dyDescent="0.25">
      <c r="B6" s="27"/>
      <c r="C6" s="89"/>
      <c r="D6" s="29"/>
      <c r="E6" s="29"/>
      <c r="F6" s="29"/>
      <c r="G6" s="29"/>
      <c r="H6" s="29"/>
      <c r="I6" s="29"/>
      <c r="J6" s="155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51"/>
      <c r="W6" s="89"/>
      <c r="X6" s="29"/>
      <c r="Y6" s="29"/>
      <c r="Z6" s="29"/>
      <c r="AA6" s="29"/>
      <c r="AB6" s="29"/>
      <c r="AC6" s="29"/>
      <c r="AD6" s="163">
        <f>AK5/83.7706</f>
        <v>1.3044075128983199</v>
      </c>
      <c r="AE6" s="152">
        <f>AK5/87.18898</f>
        <v>1.253266181116008</v>
      </c>
      <c r="AF6" s="152">
        <f>AK5/89.04682</f>
        <v>1.2271184978868421</v>
      </c>
      <c r="AG6" s="152">
        <f>AK5/92.03903</f>
        <v>1.1872245937402861</v>
      </c>
      <c r="AH6" s="152">
        <f>AK5/98.27288</f>
        <v>1.1119140906423013</v>
      </c>
      <c r="AI6" s="152">
        <f>AK5/103.02</f>
        <v>1.0606775383420695</v>
      </c>
      <c r="AJ6" s="215">
        <f>AK5/AJ5</f>
        <v>1.0315007457473522</v>
      </c>
      <c r="AK6" s="215">
        <f>AK5/109.271</f>
        <v>1</v>
      </c>
    </row>
    <row r="7" spans="1:40" x14ac:dyDescent="0.25">
      <c r="A7" s="18" t="s">
        <v>5</v>
      </c>
      <c r="B7" s="27"/>
      <c r="C7" s="89"/>
      <c r="D7" s="29"/>
      <c r="E7" s="29"/>
      <c r="F7" s="29"/>
      <c r="G7" s="29"/>
      <c r="H7" s="29"/>
      <c r="I7" s="29"/>
      <c r="J7" s="155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51"/>
      <c r="W7" s="89"/>
      <c r="X7" s="29"/>
      <c r="Y7" s="29"/>
      <c r="Z7" s="29"/>
      <c r="AA7" s="29"/>
      <c r="AB7" s="29">
        <f>+H8/12</f>
        <v>26886360.000833333</v>
      </c>
      <c r="AC7" s="29"/>
      <c r="AD7" s="164"/>
      <c r="AE7" s="29"/>
      <c r="AF7" s="29"/>
      <c r="AG7" s="29"/>
      <c r="AH7" s="29"/>
      <c r="AI7" s="29"/>
      <c r="AJ7" s="133"/>
      <c r="AK7" s="126"/>
    </row>
    <row r="8" spans="1:40" s="99" customFormat="1" x14ac:dyDescent="0.25">
      <c r="A8" s="106" t="s">
        <v>234</v>
      </c>
      <c r="B8" s="107"/>
      <c r="C8" s="108">
        <f>SUM(C9:C13)</f>
        <v>214946371.92999998</v>
      </c>
      <c r="D8" s="109">
        <f>SUM(D9:D13)</f>
        <v>282382097.51999998</v>
      </c>
      <c r="E8" s="109">
        <f>SUM(E9:E13)</f>
        <v>311646227.29000002</v>
      </c>
      <c r="F8" s="109">
        <f>SUM(F9:F13)</f>
        <v>352368327.89999998</v>
      </c>
      <c r="G8" s="109">
        <v>316453108.44999999</v>
      </c>
      <c r="H8" s="109">
        <v>322636320.00999999</v>
      </c>
      <c r="I8" s="109">
        <v>318185545.47000003</v>
      </c>
      <c r="J8" s="156">
        <f>SUM(J10:J13)</f>
        <v>62862688.550000004</v>
      </c>
      <c r="K8" s="156">
        <f>SUM(K10:K13)</f>
        <v>73499231.459999993</v>
      </c>
      <c r="L8" s="156">
        <f t="shared" ref="L8:U8" si="0">SUM(L10:L13)</f>
        <v>18997123.740000002</v>
      </c>
      <c r="M8" s="156">
        <f>SUM(M10:M13)</f>
        <v>10191481.48</v>
      </c>
      <c r="N8" s="156">
        <f t="shared" si="0"/>
        <v>13864112.58</v>
      </c>
      <c r="O8" s="156">
        <f t="shared" si="0"/>
        <v>13740779.039999999</v>
      </c>
      <c r="P8" s="156">
        <f t="shared" si="0"/>
        <v>12470976.02</v>
      </c>
      <c r="Q8" s="156">
        <f t="shared" ref="Q8" si="1">SUM(Q10:Q13)</f>
        <v>23327680.640000001</v>
      </c>
      <c r="R8" s="156">
        <f t="shared" si="0"/>
        <v>36820756.700000003</v>
      </c>
      <c r="S8" s="156">
        <f t="shared" si="0"/>
        <v>16861914.870000001</v>
      </c>
      <c r="T8" s="156">
        <f t="shared" si="0"/>
        <v>21820777.340000004</v>
      </c>
      <c r="U8" s="156">
        <f t="shared" si="0"/>
        <v>33187274.16</v>
      </c>
      <c r="V8" s="142">
        <f t="shared" ref="V8:V33" si="2">SUM(J8:U8)</f>
        <v>337644796.57999998</v>
      </c>
      <c r="W8" s="108">
        <f t="shared" ref="W8:Y9" si="3">+C8/12</f>
        <v>17912197.660833333</v>
      </c>
      <c r="X8" s="109">
        <f t="shared" si="3"/>
        <v>23531841.459999997</v>
      </c>
      <c r="Y8" s="109">
        <f t="shared" si="3"/>
        <v>25970518.940833334</v>
      </c>
      <c r="Z8" s="109">
        <f>F8/12</f>
        <v>29364027.324999999</v>
      </c>
      <c r="AA8" s="109">
        <f>G8/12</f>
        <v>26371092.370833334</v>
      </c>
      <c r="AB8" s="109">
        <f>H8/12</f>
        <v>26886360.000833333</v>
      </c>
      <c r="AC8" s="109">
        <f>I8/12</f>
        <v>26515462.122500002</v>
      </c>
      <c r="AD8" s="165">
        <f t="shared" ref="AD8:AD28" si="4">$AD$6*C8</f>
        <v>280377662.41572851</v>
      </c>
      <c r="AE8" s="109">
        <f t="shared" ref="AE8:AE28" si="5">$AE$6*D8</f>
        <v>353899932.97441852</v>
      </c>
      <c r="AF8" s="109">
        <f t="shared" ref="AF8:AF28" si="6">$AF$6*E8</f>
        <v>382426850.30420619</v>
      </c>
      <c r="AG8" s="109">
        <f t="shared" ref="AG8:AG28" si="7">$AG$6*$F8</f>
        <v>418340344.93802142</v>
      </c>
      <c r="AH8" s="109">
        <f t="shared" ref="AH8:AH28" si="8">$AH$6*G8</f>
        <v>351868670.31311131</v>
      </c>
      <c r="AI8" s="109">
        <f t="shared" ref="AI8:AI39" si="9">$AI$6*H8</f>
        <v>342213097.68795097</v>
      </c>
      <c r="AJ8" s="127">
        <f t="shared" ref="AJ8:AJ13" si="10">$AJ$6*I8</f>
        <v>328208627.43833309</v>
      </c>
      <c r="AK8" s="127">
        <f>$AJ$6*V8</f>
        <v>348280859.46998298</v>
      </c>
      <c r="AM8" s="189"/>
      <c r="AN8" s="193"/>
    </row>
    <row r="9" spans="1:40" s="105" customFormat="1" x14ac:dyDescent="0.25">
      <c r="A9" s="100" t="s">
        <v>6</v>
      </c>
      <c r="B9" s="101"/>
      <c r="C9" s="102">
        <v>8035180.5700000003</v>
      </c>
      <c r="D9" s="103">
        <v>7684140.5599999996</v>
      </c>
      <c r="E9" s="103">
        <v>7383353.7999999998</v>
      </c>
      <c r="F9" s="103">
        <v>10815978.029999999</v>
      </c>
      <c r="G9" s="103">
        <v>1196269.6599999997</v>
      </c>
      <c r="H9" s="103">
        <v>0</v>
      </c>
      <c r="I9" s="103"/>
      <c r="J9" s="155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43">
        <f t="shared" si="2"/>
        <v>0</v>
      </c>
      <c r="W9" s="102">
        <f t="shared" si="3"/>
        <v>669598.38083333336</v>
      </c>
      <c r="X9" s="103">
        <f t="shared" si="3"/>
        <v>640345.04666666663</v>
      </c>
      <c r="Y9" s="103">
        <f t="shared" si="3"/>
        <v>615279.48333333328</v>
      </c>
      <c r="Z9" s="103">
        <f>F9/12</f>
        <v>901331.50249999994</v>
      </c>
      <c r="AA9" s="103">
        <f>G9/12</f>
        <v>99689.138333333307</v>
      </c>
      <c r="AB9" s="103">
        <f>H9/12</f>
        <v>0</v>
      </c>
      <c r="AC9" s="103">
        <f>+V9/$AC$5</f>
        <v>0</v>
      </c>
      <c r="AD9" s="166">
        <f t="shared" si="4"/>
        <v>10481149.903002605</v>
      </c>
      <c r="AE9" s="103">
        <f t="shared" si="5"/>
        <v>9630273.494789822</v>
      </c>
      <c r="AF9" s="103">
        <f t="shared" si="6"/>
        <v>9060250.0244231075</v>
      </c>
      <c r="AG9" s="103">
        <f t="shared" si="7"/>
        <v>12840995.12257061</v>
      </c>
      <c r="AH9" s="103">
        <f t="shared" si="8"/>
        <v>1330149.0911618746</v>
      </c>
      <c r="AI9" s="103">
        <f t="shared" si="9"/>
        <v>0</v>
      </c>
      <c r="AJ9" s="208">
        <f t="shared" si="10"/>
        <v>0</v>
      </c>
      <c r="AK9" s="202">
        <f>$AJ$6*V9</f>
        <v>0</v>
      </c>
      <c r="AM9" s="185"/>
      <c r="AN9" s="194"/>
    </row>
    <row r="10" spans="1:40" s="105" customFormat="1" x14ac:dyDescent="0.25">
      <c r="A10" s="100" t="s">
        <v>7</v>
      </c>
      <c r="B10" s="101"/>
      <c r="C10" s="102">
        <v>132106640.62</v>
      </c>
      <c r="D10" s="103">
        <v>182265896.77000001</v>
      </c>
      <c r="E10" s="103">
        <v>211854820.74000001</v>
      </c>
      <c r="F10" s="103">
        <v>227038704.90000001</v>
      </c>
      <c r="G10" s="103">
        <v>208627180.25</v>
      </c>
      <c r="H10" s="103">
        <v>212561332.78999999</v>
      </c>
      <c r="I10" s="103">
        <v>208600892.91</v>
      </c>
      <c r="J10" s="155">
        <v>55023350.920000002</v>
      </c>
      <c r="K10" s="104">
        <v>64082380</v>
      </c>
      <c r="L10" s="104">
        <v>11254645.67</v>
      </c>
      <c r="M10" s="104">
        <v>5889063.3200000003</v>
      </c>
      <c r="N10" s="104">
        <v>8385130.6500000004</v>
      </c>
      <c r="O10" s="104">
        <v>9416299.0299999993</v>
      </c>
      <c r="P10" s="104">
        <v>10267769.6</v>
      </c>
      <c r="Q10" s="104">
        <v>6767270.3100000005</v>
      </c>
      <c r="R10" s="104">
        <v>10018052.9</v>
      </c>
      <c r="S10" s="104">
        <v>10257707.65</v>
      </c>
      <c r="T10" s="104">
        <v>14709979.890000001</v>
      </c>
      <c r="U10" s="104">
        <v>19761478.219999999</v>
      </c>
      <c r="V10" s="143">
        <f t="shared" ref="V10:V18" si="11">SUM(J10:U10)</f>
        <v>225833128.16</v>
      </c>
      <c r="W10" s="102"/>
      <c r="X10" s="103"/>
      <c r="Y10" s="103"/>
      <c r="Z10" s="103"/>
      <c r="AA10" s="103">
        <f t="shared" ref="AA10:AA18" si="12">G10/12</f>
        <v>17385598.354166668</v>
      </c>
      <c r="AB10" s="103">
        <f t="shared" ref="AB10:AB18" si="13">H10/12</f>
        <v>17713444.399166666</v>
      </c>
      <c r="AC10" s="103">
        <f t="shared" ref="AC10:AC18" si="14">I10/12</f>
        <v>17383407.7425</v>
      </c>
      <c r="AD10" s="166">
        <f t="shared" si="4"/>
        <v>172320894.52848637</v>
      </c>
      <c r="AE10" s="103">
        <f t="shared" si="5"/>
        <v>228427684.39262244</v>
      </c>
      <c r="AF10" s="103">
        <f t="shared" si="6"/>
        <v>259970969.39655501</v>
      </c>
      <c r="AG10" s="103">
        <f t="shared" si="7"/>
        <v>269545934.18822318</v>
      </c>
      <c r="AH10" s="103">
        <f t="shared" si="8"/>
        <v>231975501.41094622</v>
      </c>
      <c r="AI10" s="103">
        <f t="shared" si="9"/>
        <v>225459031.2104066</v>
      </c>
      <c r="AJ10" s="202">
        <f t="shared" si="10"/>
        <v>215171976.60022855</v>
      </c>
      <c r="AK10" s="202">
        <f t="shared" ref="AK10:AK13" si="15">$AJ$6*V10</f>
        <v>232947040.11149734</v>
      </c>
      <c r="AM10" s="185"/>
      <c r="AN10" s="194"/>
    </row>
    <row r="11" spans="1:40" s="105" customFormat="1" x14ac:dyDescent="0.25">
      <c r="A11" s="100" t="s">
        <v>233</v>
      </c>
      <c r="B11" s="101"/>
      <c r="C11" s="102">
        <v>45574107.289999999</v>
      </c>
      <c r="D11" s="103">
        <v>45636612.299999997</v>
      </c>
      <c r="E11" s="103">
        <v>43286285.170000002</v>
      </c>
      <c r="F11" s="103">
        <v>56126235.259999998</v>
      </c>
      <c r="G11" s="103">
        <v>58231517.350000001</v>
      </c>
      <c r="H11" s="103">
        <v>63407214.859999999</v>
      </c>
      <c r="I11" s="103">
        <v>62453232.700000003</v>
      </c>
      <c r="J11" s="155">
        <v>1865882.26</v>
      </c>
      <c r="K11" s="104">
        <v>900212.21</v>
      </c>
      <c r="L11" s="104">
        <v>1698535.1400000001</v>
      </c>
      <c r="M11" s="104">
        <v>3053764.58</v>
      </c>
      <c r="N11" s="104">
        <v>3964225.63</v>
      </c>
      <c r="O11" s="104">
        <v>2659534.2000000002</v>
      </c>
      <c r="P11" s="104"/>
      <c r="Q11" s="104">
        <v>12371597.75</v>
      </c>
      <c r="R11" s="104">
        <v>21268294.240000002</v>
      </c>
      <c r="S11" s="104">
        <v>3867145.03</v>
      </c>
      <c r="T11" s="104">
        <v>4289313.5600000005</v>
      </c>
      <c r="U11" s="104">
        <v>3465703.45</v>
      </c>
      <c r="V11" s="143">
        <f t="shared" si="11"/>
        <v>59404208.050000012</v>
      </c>
      <c r="W11" s="102"/>
      <c r="X11" s="103"/>
      <c r="Y11" s="103"/>
      <c r="Z11" s="103"/>
      <c r="AA11" s="103">
        <f t="shared" si="12"/>
        <v>4852626.4458333338</v>
      </c>
      <c r="AB11" s="103">
        <f t="shared" si="13"/>
        <v>5283934.5716666663</v>
      </c>
      <c r="AC11" s="103">
        <f t="shared" si="14"/>
        <v>5204436.0583333336</v>
      </c>
      <c r="AD11" s="166">
        <f t="shared" si="4"/>
        <v>59447207.942710087</v>
      </c>
      <c r="AE11" s="103">
        <f t="shared" si="5"/>
        <v>57194822.81629283</v>
      </c>
      <c r="AF11" s="103">
        <f t="shared" si="6"/>
        <v>53117401.236911893</v>
      </c>
      <c r="AG11" s="103">
        <f t="shared" si="7"/>
        <v>66634446.854725219</v>
      </c>
      <c r="AH11" s="103">
        <f t="shared" si="8"/>
        <v>64748444.660946645</v>
      </c>
      <c r="AI11" s="103">
        <f t="shared" si="9"/>
        <v>67254608.570831493</v>
      </c>
      <c r="AJ11" s="202">
        <f t="shared" si="10"/>
        <v>64420556.104382925</v>
      </c>
      <c r="AK11" s="202">
        <f t="shared" si="15"/>
        <v>61275484.904105872</v>
      </c>
      <c r="AM11" s="185"/>
      <c r="AN11" s="194"/>
    </row>
    <row r="12" spans="1:40" s="105" customFormat="1" x14ac:dyDescent="0.25">
      <c r="A12" s="100" t="s">
        <v>8</v>
      </c>
      <c r="B12" s="101"/>
      <c r="C12" s="102"/>
      <c r="D12" s="103">
        <v>13138247.619999999</v>
      </c>
      <c r="E12" s="103">
        <v>10688209.5</v>
      </c>
      <c r="F12" s="103">
        <v>12194340.15</v>
      </c>
      <c r="G12" s="103">
        <v>6633727.5599999987</v>
      </c>
      <c r="H12" s="103">
        <v>6434127.2799999993</v>
      </c>
      <c r="I12" s="103">
        <v>3992714.22</v>
      </c>
      <c r="J12" s="155">
        <v>282790.67</v>
      </c>
      <c r="K12" s="104">
        <v>194993.87</v>
      </c>
      <c r="L12" s="104">
        <v>262460.40000000002</v>
      </c>
      <c r="M12" s="104">
        <v>128792.83</v>
      </c>
      <c r="N12" s="104">
        <v>171879.94</v>
      </c>
      <c r="O12" s="104">
        <v>254384.12</v>
      </c>
      <c r="P12" s="104">
        <v>528684.05000000005</v>
      </c>
      <c r="Q12" s="104">
        <v>896151.31</v>
      </c>
      <c r="R12" s="104">
        <v>1528912.45</v>
      </c>
      <c r="S12" s="104">
        <v>408859.56</v>
      </c>
      <c r="T12" s="104">
        <v>239844.42</v>
      </c>
      <c r="U12" s="104">
        <v>7086916.7599999998</v>
      </c>
      <c r="V12" s="143">
        <f t="shared" si="11"/>
        <v>11984670.379999999</v>
      </c>
      <c r="W12" s="102"/>
      <c r="X12" s="103"/>
      <c r="Y12" s="103"/>
      <c r="Z12" s="103"/>
      <c r="AA12" s="103">
        <f t="shared" si="12"/>
        <v>552810.62999999989</v>
      </c>
      <c r="AB12" s="103">
        <f t="shared" si="13"/>
        <v>536177.27333333332</v>
      </c>
      <c r="AC12" s="103">
        <f t="shared" si="14"/>
        <v>332726.185</v>
      </c>
      <c r="AD12" s="166">
        <f t="shared" si="4"/>
        <v>0</v>
      </c>
      <c r="AE12" s="103">
        <f t="shared" si="5"/>
        <v>16465721.42127388</v>
      </c>
      <c r="AF12" s="103">
        <f t="shared" si="6"/>
        <v>13115699.586739875</v>
      </c>
      <c r="AG12" s="103">
        <f t="shared" si="7"/>
        <v>14477420.530514609</v>
      </c>
      <c r="AH12" s="103">
        <f t="shared" si="8"/>
        <v>7376135.1474461704</v>
      </c>
      <c r="AI12" s="103">
        <f t="shared" si="9"/>
        <v>6824534.2847299548</v>
      </c>
      <c r="AJ12" s="202">
        <f t="shared" si="10"/>
        <v>4118487.6954860575</v>
      </c>
      <c r="AK12" s="202">
        <f t="shared" si="15"/>
        <v>12362196.434506202</v>
      </c>
      <c r="AM12" s="185"/>
      <c r="AN12" s="194"/>
    </row>
    <row r="13" spans="1:40" s="105" customFormat="1" x14ac:dyDescent="0.25">
      <c r="A13" s="100" t="s">
        <v>9</v>
      </c>
      <c r="B13" s="101"/>
      <c r="C13" s="102">
        <v>29230443.449999999</v>
      </c>
      <c r="D13" s="103">
        <v>33657200.270000003</v>
      </c>
      <c r="E13" s="103">
        <v>38433558.079999998</v>
      </c>
      <c r="F13" s="103">
        <v>46193069.560000002</v>
      </c>
      <c r="G13" s="103">
        <v>41764413.629999995</v>
      </c>
      <c r="H13" s="103">
        <v>40233645.079999991</v>
      </c>
      <c r="I13" s="103">
        <v>43138705.640000001</v>
      </c>
      <c r="J13" s="155">
        <v>5690664.7000000002</v>
      </c>
      <c r="K13" s="104">
        <v>8321645.3799999999</v>
      </c>
      <c r="L13" s="104">
        <v>5781482.5300000003</v>
      </c>
      <c r="M13" s="104">
        <v>1119860.75</v>
      </c>
      <c r="N13" s="104">
        <v>1342876.36</v>
      </c>
      <c r="O13" s="104">
        <v>1410561.69</v>
      </c>
      <c r="P13" s="104">
        <v>1674522.37</v>
      </c>
      <c r="Q13" s="104">
        <v>3292661.27</v>
      </c>
      <c r="R13" s="104">
        <v>4005497.11</v>
      </c>
      <c r="S13" s="104">
        <v>2328202.63</v>
      </c>
      <c r="T13" s="104">
        <v>2581639.4700000002</v>
      </c>
      <c r="U13" s="104">
        <v>2873175.73</v>
      </c>
      <c r="V13" s="143">
        <f t="shared" si="11"/>
        <v>40422789.989999995</v>
      </c>
      <c r="W13" s="102"/>
      <c r="X13" s="103"/>
      <c r="Y13" s="103"/>
      <c r="Z13" s="103"/>
      <c r="AA13" s="103">
        <f t="shared" si="12"/>
        <v>3480367.8024999998</v>
      </c>
      <c r="AB13" s="103">
        <f t="shared" si="13"/>
        <v>3352803.7566666659</v>
      </c>
      <c r="AC13" s="103">
        <f t="shared" si="14"/>
        <v>3594892.1366666667</v>
      </c>
      <c r="AD13" s="166">
        <f t="shared" si="4"/>
        <v>38128410.041529484</v>
      </c>
      <c r="AE13" s="103">
        <f t="shared" si="5"/>
        <v>42181430.849439576</v>
      </c>
      <c r="AF13" s="103">
        <f t="shared" si="6"/>
        <v>47162530.059576303</v>
      </c>
      <c r="AG13" s="103">
        <f t="shared" si="7"/>
        <v>54841548.24198778</v>
      </c>
      <c r="AH13" s="103">
        <f t="shared" si="8"/>
        <v>46438440.002610378</v>
      </c>
      <c r="AI13" s="103">
        <f t="shared" si="9"/>
        <v>42674923.621982902</v>
      </c>
      <c r="AJ13" s="202">
        <f t="shared" si="10"/>
        <v>44497607.038235508</v>
      </c>
      <c r="AK13" s="202">
        <f t="shared" si="15"/>
        <v>41696138.019873597</v>
      </c>
      <c r="AM13" s="185"/>
      <c r="AN13" s="194"/>
    </row>
    <row r="14" spans="1:40" s="99" customFormat="1" x14ac:dyDescent="0.25">
      <c r="A14" s="106" t="s">
        <v>235</v>
      </c>
      <c r="B14" s="107"/>
      <c r="C14" s="108">
        <f>SUM(C15:C16)</f>
        <v>31253484.289999999</v>
      </c>
      <c r="D14" s="109">
        <f t="shared" ref="D14:E14" si="16">SUM(D15:D16)</f>
        <v>48132312.969999999</v>
      </c>
      <c r="E14" s="109">
        <f t="shared" si="16"/>
        <v>48314044.82</v>
      </c>
      <c r="F14" s="109">
        <v>59646697.899999999</v>
      </c>
      <c r="G14" s="109">
        <v>55644309.019999996</v>
      </c>
      <c r="H14" s="109">
        <v>49195560.280000009</v>
      </c>
      <c r="I14" s="109">
        <v>56188486.119999997</v>
      </c>
      <c r="J14" s="156">
        <f>SUM(J15:J16)</f>
        <v>2683080</v>
      </c>
      <c r="K14" s="156">
        <f>SUM(K15:K16)</f>
        <v>3842376.01</v>
      </c>
      <c r="L14" s="156">
        <f t="shared" ref="L14:U14" si="17">SUM(L15:L16)</f>
        <v>8666160.7599999998</v>
      </c>
      <c r="M14" s="156">
        <f t="shared" si="17"/>
        <v>503511.97000000003</v>
      </c>
      <c r="N14" s="156">
        <f t="shared" si="17"/>
        <v>500017.27</v>
      </c>
      <c r="O14" s="156">
        <f t="shared" si="17"/>
        <v>862013.54</v>
      </c>
      <c r="P14" s="156">
        <f t="shared" si="17"/>
        <v>2487930.09</v>
      </c>
      <c r="Q14" s="156">
        <f t="shared" ref="Q14" si="18">SUM(Q15:Q16)</f>
        <v>1908641.62</v>
      </c>
      <c r="R14" s="156">
        <f t="shared" si="17"/>
        <v>3143012.0100000002</v>
      </c>
      <c r="S14" s="156">
        <f t="shared" si="17"/>
        <v>3039391.07</v>
      </c>
      <c r="T14" s="156">
        <f t="shared" si="17"/>
        <v>2803894.3899999997</v>
      </c>
      <c r="U14" s="156">
        <f t="shared" si="17"/>
        <v>3238988.46</v>
      </c>
      <c r="V14" s="142">
        <f t="shared" si="2"/>
        <v>33679017.190000005</v>
      </c>
      <c r="W14" s="108">
        <f>+C14/12</f>
        <v>2604457.0241666664</v>
      </c>
      <c r="X14" s="109">
        <f>+D14/12</f>
        <v>4011026.0808333331</v>
      </c>
      <c r="Y14" s="109">
        <f>+E14/12</f>
        <v>4026170.4016666668</v>
      </c>
      <c r="Z14" s="109">
        <f>F14/12</f>
        <v>4970558.1583333332</v>
      </c>
      <c r="AA14" s="109">
        <f t="shared" si="12"/>
        <v>4637025.751666666</v>
      </c>
      <c r="AB14" s="109">
        <f t="shared" si="13"/>
        <v>4099630.0233333339</v>
      </c>
      <c r="AC14" s="109">
        <f t="shared" si="14"/>
        <v>4682373.8433333328</v>
      </c>
      <c r="AD14" s="165">
        <f t="shared" si="4"/>
        <v>40767279.712125614</v>
      </c>
      <c r="AE14" s="109">
        <f t="shared" si="5"/>
        <v>60322600.064192399</v>
      </c>
      <c r="AF14" s="109">
        <f t="shared" si="6"/>
        <v>59287058.106355965</v>
      </c>
      <c r="AG14" s="109">
        <f t="shared" si="7"/>
        <v>70814026.682277068</v>
      </c>
      <c r="AH14" s="109">
        <f t="shared" si="8"/>
        <v>61871691.263392501</v>
      </c>
      <c r="AI14" s="109">
        <f t="shared" si="9"/>
        <v>52180625.775149301</v>
      </c>
      <c r="AJ14" s="127">
        <f>$AJ$6*V14</f>
        <v>34739931.3475229</v>
      </c>
      <c r="AK14" s="127">
        <f t="shared" ref="AK14:AK21" si="19">$AJ$6*V14</f>
        <v>34739931.3475229</v>
      </c>
      <c r="AM14" s="189"/>
      <c r="AN14" s="193"/>
    </row>
    <row r="15" spans="1:40" s="105" customFormat="1" ht="24" x14ac:dyDescent="0.2">
      <c r="A15" s="100" t="s">
        <v>10</v>
      </c>
      <c r="B15" s="101"/>
      <c r="C15" s="102">
        <v>7447726.4199999999</v>
      </c>
      <c r="D15" s="103">
        <v>8086989.9800000004</v>
      </c>
      <c r="E15" s="103">
        <v>6453037.0499999998</v>
      </c>
      <c r="F15" s="103">
        <v>5327510.01</v>
      </c>
      <c r="G15" s="103">
        <v>4924713.5100000007</v>
      </c>
      <c r="H15" s="103">
        <v>5034749.4500000011</v>
      </c>
      <c r="I15" s="103">
        <v>6340773.8700000001</v>
      </c>
      <c r="J15" s="155">
        <v>632491.54</v>
      </c>
      <c r="K15" s="104">
        <v>508997.15</v>
      </c>
      <c r="L15" s="104">
        <v>396597.44</v>
      </c>
      <c r="M15" s="104">
        <v>117287.62</v>
      </c>
      <c r="N15" s="104">
        <v>179492.77</v>
      </c>
      <c r="O15" s="104">
        <v>182073.80000000002</v>
      </c>
      <c r="P15" s="104">
        <v>280316.52</v>
      </c>
      <c r="Q15" s="104">
        <v>449138.88</v>
      </c>
      <c r="R15" s="104">
        <v>309443.72000000003</v>
      </c>
      <c r="S15" s="104">
        <v>355972.5</v>
      </c>
      <c r="T15" s="104">
        <v>525037.72</v>
      </c>
      <c r="U15" s="104">
        <v>467212.85000000003</v>
      </c>
      <c r="V15" s="143">
        <f t="shared" si="11"/>
        <v>4404062.51</v>
      </c>
      <c r="W15" s="102"/>
      <c r="X15" s="103"/>
      <c r="Y15" s="103"/>
      <c r="Z15" s="103"/>
      <c r="AA15" s="103">
        <f t="shared" si="12"/>
        <v>410392.79250000004</v>
      </c>
      <c r="AB15" s="103">
        <f t="shared" si="13"/>
        <v>419562.45416666678</v>
      </c>
      <c r="AC15" s="103">
        <f t="shared" si="14"/>
        <v>528397.82250000001</v>
      </c>
      <c r="AD15" s="166">
        <f t="shared" si="4"/>
        <v>9714870.2962593082</v>
      </c>
      <c r="AE15" s="103">
        <f t="shared" si="5"/>
        <v>10135151.048958022</v>
      </c>
      <c r="AF15" s="103">
        <f t="shared" si="6"/>
        <v>7918641.1316041388</v>
      </c>
      <c r="AG15" s="103">
        <f t="shared" si="7"/>
        <v>6324950.907269557</v>
      </c>
      <c r="AH15" s="103">
        <f t="shared" si="8"/>
        <v>5475858.3441455066</v>
      </c>
      <c r="AI15" s="103">
        <f t="shared" si="9"/>
        <v>5340245.6527950894</v>
      </c>
      <c r="AJ15" s="128">
        <f>$AJ$6*I15</f>
        <v>6540512.975520324</v>
      </c>
      <c r="AK15" s="128">
        <f t="shared" si="19"/>
        <v>4542793.7633829555</v>
      </c>
      <c r="AM15" s="185"/>
      <c r="AN15" s="194"/>
    </row>
    <row r="16" spans="1:40" s="105" customFormat="1" ht="12" x14ac:dyDescent="0.2">
      <c r="A16" s="100" t="s">
        <v>11</v>
      </c>
      <c r="B16" s="101"/>
      <c r="C16" s="102">
        <v>23805757.870000001</v>
      </c>
      <c r="D16" s="103">
        <v>40045322.990000002</v>
      </c>
      <c r="E16" s="103">
        <v>41861007.770000003</v>
      </c>
      <c r="F16" s="103">
        <v>54319187.890000001</v>
      </c>
      <c r="G16" s="103">
        <v>50719595.509999998</v>
      </c>
      <c r="H16" s="103">
        <v>44160810.829999998</v>
      </c>
      <c r="I16" s="103">
        <v>49847712.25</v>
      </c>
      <c r="J16" s="155">
        <v>2050588.46</v>
      </c>
      <c r="K16" s="104">
        <v>3333378.86</v>
      </c>
      <c r="L16" s="104">
        <v>8269563.3200000003</v>
      </c>
      <c r="M16" s="104">
        <v>386224.35000000003</v>
      </c>
      <c r="N16" s="104">
        <v>320524.5</v>
      </c>
      <c r="O16" s="104">
        <v>679939.74</v>
      </c>
      <c r="P16" s="104">
        <v>2207613.5699999998</v>
      </c>
      <c r="Q16" s="104">
        <v>1459502.74</v>
      </c>
      <c r="R16" s="104">
        <v>2833568.29</v>
      </c>
      <c r="S16" s="104">
        <v>2683418.5699999998</v>
      </c>
      <c r="T16" s="104">
        <v>2278856.67</v>
      </c>
      <c r="U16" s="104">
        <v>2771775.61</v>
      </c>
      <c r="V16" s="143">
        <f t="shared" si="11"/>
        <v>29274954.68</v>
      </c>
      <c r="W16" s="102"/>
      <c r="X16" s="103"/>
      <c r="Y16" s="103"/>
      <c r="Z16" s="103"/>
      <c r="AA16" s="103">
        <f t="shared" si="12"/>
        <v>4226632.9591666665</v>
      </c>
      <c r="AB16" s="103">
        <f t="shared" si="13"/>
        <v>3680067.5691666664</v>
      </c>
      <c r="AC16" s="103">
        <f t="shared" si="14"/>
        <v>4153976.0208333335</v>
      </c>
      <c r="AD16" s="166">
        <f t="shared" si="4"/>
        <v>31052409.415866308</v>
      </c>
      <c r="AE16" s="103">
        <f t="shared" si="5"/>
        <v>50187449.015234381</v>
      </c>
      <c r="AF16" s="103">
        <f t="shared" si="6"/>
        <v>51368416.97475183</v>
      </c>
      <c r="AG16" s="103">
        <f t="shared" si="7"/>
        <v>64489075.775007516</v>
      </c>
      <c r="AH16" s="103">
        <f t="shared" si="8"/>
        <v>56395832.919246994</v>
      </c>
      <c r="AI16" s="103">
        <f t="shared" si="9"/>
        <v>46840380.122354202</v>
      </c>
      <c r="AJ16" s="128">
        <f>$AJ$6*I16</f>
        <v>51417952.359674424</v>
      </c>
      <c r="AK16" s="128">
        <f t="shared" si="19"/>
        <v>30197137.584139936</v>
      </c>
      <c r="AM16" s="185"/>
      <c r="AN16" s="194"/>
    </row>
    <row r="17" spans="1:40" s="99" customFormat="1" x14ac:dyDescent="0.25">
      <c r="A17" s="106" t="s">
        <v>236</v>
      </c>
      <c r="B17" s="107"/>
      <c r="C17" s="108">
        <f>SUM(C18:C19)</f>
        <v>5827012.7699999996</v>
      </c>
      <c r="D17" s="109">
        <f t="shared" ref="D17:E17" si="20">SUM(D18:D19)</f>
        <v>6006571.1699999999</v>
      </c>
      <c r="E17" s="109">
        <f t="shared" si="20"/>
        <v>5582390.8399999999</v>
      </c>
      <c r="F17" s="109">
        <v>8348631.21</v>
      </c>
      <c r="G17" s="109">
        <v>14340140.469999999</v>
      </c>
      <c r="H17" s="109">
        <v>7496906.3300000001</v>
      </c>
      <c r="I17" s="109">
        <v>9122636.1099999994</v>
      </c>
      <c r="J17" s="156">
        <f>SUM(J18:J19)</f>
        <v>392040.29</v>
      </c>
      <c r="K17" s="156">
        <f>SUM(K18:K19)</f>
        <v>598479.38</v>
      </c>
      <c r="L17" s="156">
        <f t="shared" ref="L17:U17" si="21">SUM(L18:L19)</f>
        <v>851044.18</v>
      </c>
      <c r="M17" s="156">
        <f t="shared" si="21"/>
        <v>483941.05</v>
      </c>
      <c r="N17" s="156">
        <f t="shared" si="21"/>
        <v>1042708.09</v>
      </c>
      <c r="O17" s="156">
        <f t="shared" si="21"/>
        <v>304645.02</v>
      </c>
      <c r="P17" s="156">
        <f t="shared" si="21"/>
        <v>248469.83000000002</v>
      </c>
      <c r="Q17" s="156">
        <f t="shared" ref="Q17" si="22">SUM(Q18:Q19)</f>
        <v>820111.20000000007</v>
      </c>
      <c r="R17" s="156">
        <f t="shared" si="21"/>
        <v>277776.59999999998</v>
      </c>
      <c r="S17" s="156">
        <f t="shared" si="21"/>
        <v>354321.39</v>
      </c>
      <c r="T17" s="156">
        <f t="shared" si="21"/>
        <v>320295.40999999997</v>
      </c>
      <c r="U17" s="156">
        <f t="shared" si="21"/>
        <v>156293.67000000001</v>
      </c>
      <c r="V17" s="142">
        <f t="shared" si="2"/>
        <v>5850126.1099999994</v>
      </c>
      <c r="W17" s="108">
        <f>+C17/12</f>
        <v>485584.39749999996</v>
      </c>
      <c r="X17" s="109">
        <f>+D17/12</f>
        <v>500547.59749999997</v>
      </c>
      <c r="Y17" s="109">
        <f>+E17/12</f>
        <v>465199.23666666663</v>
      </c>
      <c r="Z17" s="109">
        <f t="shared" ref="Z17:Z28" si="23">F17/12</f>
        <v>695719.26749999996</v>
      </c>
      <c r="AA17" s="109">
        <f t="shared" si="12"/>
        <v>1195011.7058333333</v>
      </c>
      <c r="AB17" s="109">
        <f t="shared" si="13"/>
        <v>624742.19416666671</v>
      </c>
      <c r="AC17" s="109">
        <f t="shared" si="14"/>
        <v>760219.67583333328</v>
      </c>
      <c r="AD17" s="165">
        <f t="shared" si="4"/>
        <v>7600799.2349424493</v>
      </c>
      <c r="AE17" s="109">
        <f t="shared" si="5"/>
        <v>7527832.5118274121</v>
      </c>
      <c r="AF17" s="109">
        <f t="shared" si="6"/>
        <v>6850255.0621980671</v>
      </c>
      <c r="AG17" s="109">
        <f t="shared" si="7"/>
        <v>9911700.2965797223</v>
      </c>
      <c r="AH17" s="109">
        <f t="shared" si="8"/>
        <v>15945004.250382911</v>
      </c>
      <c r="AI17" s="109">
        <f t="shared" si="9"/>
        <v>7951800.1512854779</v>
      </c>
      <c r="AJ17" s="127">
        <f>$AJ$6*I17</f>
        <v>9410005.9506467227</v>
      </c>
      <c r="AK17" s="127">
        <f t="shared" si="19"/>
        <v>6034409.4451810559</v>
      </c>
      <c r="AM17" s="189"/>
      <c r="AN17" s="193"/>
    </row>
    <row r="18" spans="1:40" s="105" customFormat="1" ht="24" x14ac:dyDescent="0.2">
      <c r="A18" s="100" t="s">
        <v>229</v>
      </c>
      <c r="B18" s="101"/>
      <c r="C18" s="102">
        <v>1910544</v>
      </c>
      <c r="D18" s="103">
        <v>516800</v>
      </c>
      <c r="E18" s="103">
        <v>5582390.8399999999</v>
      </c>
      <c r="F18" s="103">
        <v>8348631.21</v>
      </c>
      <c r="G18" s="103">
        <v>14340140.469999999</v>
      </c>
      <c r="H18" s="103">
        <v>7496906.3300000001</v>
      </c>
      <c r="I18" s="103">
        <v>9122636.1099999994</v>
      </c>
      <c r="J18" s="155">
        <v>392040.29</v>
      </c>
      <c r="K18" s="104">
        <v>598479.38</v>
      </c>
      <c r="L18" s="104">
        <v>851044.18</v>
      </c>
      <c r="M18" s="104">
        <v>483941.05</v>
      </c>
      <c r="N18" s="104">
        <v>1042708.09</v>
      </c>
      <c r="O18" s="104">
        <v>304645.02</v>
      </c>
      <c r="P18" s="104">
        <v>248469.83000000002</v>
      </c>
      <c r="Q18" s="104">
        <v>820111.20000000007</v>
      </c>
      <c r="R18" s="104">
        <v>277776.59999999998</v>
      </c>
      <c r="S18" s="104">
        <v>354321.39</v>
      </c>
      <c r="T18" s="104">
        <v>320295.40999999997</v>
      </c>
      <c r="U18" s="104">
        <v>156293.67000000001</v>
      </c>
      <c r="V18" s="143">
        <f t="shared" si="11"/>
        <v>5850126.1099999994</v>
      </c>
      <c r="W18" s="102"/>
      <c r="X18" s="103"/>
      <c r="Y18" s="103">
        <f t="shared" ref="Y18:Y28" si="24">+E18/12</f>
        <v>465199.23666666663</v>
      </c>
      <c r="Z18" s="103">
        <f t="shared" si="23"/>
        <v>695719.26749999996</v>
      </c>
      <c r="AA18" s="103">
        <f t="shared" si="12"/>
        <v>1195011.7058333333</v>
      </c>
      <c r="AB18" s="103">
        <f t="shared" si="13"/>
        <v>624742.19416666671</v>
      </c>
      <c r="AC18" s="103">
        <f t="shared" si="14"/>
        <v>760219.67583333328</v>
      </c>
      <c r="AD18" s="166">
        <f t="shared" si="4"/>
        <v>2492127.9473228077</v>
      </c>
      <c r="AE18" s="103">
        <f t="shared" si="5"/>
        <v>647687.96240075293</v>
      </c>
      <c r="AF18" s="103">
        <f t="shared" si="6"/>
        <v>6850255.0621980671</v>
      </c>
      <c r="AG18" s="103">
        <f t="shared" si="7"/>
        <v>9911700.2965797223</v>
      </c>
      <c r="AH18" s="103">
        <f t="shared" si="8"/>
        <v>15945004.250382911</v>
      </c>
      <c r="AI18" s="103">
        <f t="shared" si="9"/>
        <v>7951800.1512854779</v>
      </c>
      <c r="AJ18" s="128">
        <f>$AJ$6*I18</f>
        <v>9410005.9506467227</v>
      </c>
      <c r="AK18" s="128">
        <f t="shared" si="19"/>
        <v>6034409.4451810559</v>
      </c>
      <c r="AM18" s="185"/>
      <c r="AN18" s="194"/>
    </row>
    <row r="19" spans="1:40" s="105" customFormat="1" ht="12" x14ac:dyDescent="0.2">
      <c r="A19" s="100" t="s">
        <v>12</v>
      </c>
      <c r="B19" s="101"/>
      <c r="C19" s="102">
        <v>3916468.77</v>
      </c>
      <c r="D19" s="103">
        <v>5489771.1699999999</v>
      </c>
      <c r="E19" s="103"/>
      <c r="F19" s="103"/>
      <c r="G19" s="103">
        <v>0</v>
      </c>
      <c r="H19" s="103">
        <v>0</v>
      </c>
      <c r="I19" s="103"/>
      <c r="J19" s="155"/>
      <c r="K19" s="104"/>
      <c r="L19" s="104"/>
      <c r="M19" s="104"/>
      <c r="N19" s="104"/>
      <c r="O19" s="104"/>
      <c r="P19" s="104"/>
      <c r="Q19" s="104"/>
      <c r="R19" s="104"/>
      <c r="S19" s="104"/>
      <c r="T19" s="104"/>
      <c r="U19" s="104"/>
      <c r="V19" s="143">
        <f t="shared" si="2"/>
        <v>0</v>
      </c>
      <c r="W19" s="102">
        <f>+C19/12</f>
        <v>326372.39750000002</v>
      </c>
      <c r="X19" s="103">
        <f>+D19/12</f>
        <v>457480.93083333335</v>
      </c>
      <c r="Y19" s="103">
        <f t="shared" si="24"/>
        <v>0</v>
      </c>
      <c r="Z19" s="103">
        <f t="shared" si="23"/>
        <v>0</v>
      </c>
      <c r="AA19" s="103">
        <f t="shared" ref="AA19:AA33" si="25">G19/12</f>
        <v>0</v>
      </c>
      <c r="AB19" s="103">
        <v>0</v>
      </c>
      <c r="AC19" s="103">
        <f>+V19/$AC$5</f>
        <v>0</v>
      </c>
      <c r="AD19" s="166">
        <f t="shared" si="4"/>
        <v>5108671.287619642</v>
      </c>
      <c r="AE19" s="103">
        <f t="shared" si="5"/>
        <v>6880144.549426659</v>
      </c>
      <c r="AF19" s="103">
        <f t="shared" si="6"/>
        <v>0</v>
      </c>
      <c r="AG19" s="103">
        <f t="shared" si="7"/>
        <v>0</v>
      </c>
      <c r="AH19" s="103">
        <f t="shared" si="8"/>
        <v>0</v>
      </c>
      <c r="AI19" s="103">
        <f t="shared" si="9"/>
        <v>0</v>
      </c>
      <c r="AJ19" s="128">
        <f>$AJ$6*V19</f>
        <v>0</v>
      </c>
      <c r="AK19" s="128">
        <f t="shared" si="19"/>
        <v>0</v>
      </c>
      <c r="AM19" s="185"/>
      <c r="AN19" s="194"/>
    </row>
    <row r="20" spans="1:40" s="99" customFormat="1" x14ac:dyDescent="0.25">
      <c r="A20" s="106" t="s">
        <v>249</v>
      </c>
      <c r="B20" s="107"/>
      <c r="C20" s="108">
        <f>SUM(C21:C24)</f>
        <v>227953583.00000003</v>
      </c>
      <c r="D20" s="109">
        <f>SUM(D21:D24)</f>
        <v>24334054.07</v>
      </c>
      <c r="E20" s="109">
        <f>SUM(E21:E24)</f>
        <v>39169321.490000002</v>
      </c>
      <c r="F20" s="109">
        <f>SUM(F21:F24)</f>
        <v>41283548.420000002</v>
      </c>
      <c r="G20" s="109">
        <v>39045680.669999994</v>
      </c>
      <c r="H20" s="109">
        <v>40922007.630000003</v>
      </c>
      <c r="I20" s="109">
        <v>71594621.879999995</v>
      </c>
      <c r="J20" s="156">
        <f>SUM(J21:J24)</f>
        <v>8370929.2299999995</v>
      </c>
      <c r="K20" s="156">
        <f>SUM(K21:K24)</f>
        <v>9128473.75</v>
      </c>
      <c r="L20" s="156">
        <f t="shared" ref="L20:U20" si="26">SUM(L21:L24)</f>
        <v>19008967.700000003</v>
      </c>
      <c r="M20" s="156">
        <f t="shared" si="26"/>
        <v>5189782.46</v>
      </c>
      <c r="N20" s="156">
        <f t="shared" si="26"/>
        <v>3387132.4400000004</v>
      </c>
      <c r="O20" s="156">
        <f t="shared" si="26"/>
        <v>3420583.49</v>
      </c>
      <c r="P20" s="156">
        <f t="shared" si="26"/>
        <v>1037886.6400000001</v>
      </c>
      <c r="Q20" s="156">
        <f t="shared" ref="Q20" si="27">SUM(Q21:Q24)</f>
        <v>1895149.5</v>
      </c>
      <c r="R20" s="156">
        <f t="shared" si="26"/>
        <v>4277761.46</v>
      </c>
      <c r="S20" s="156">
        <f t="shared" si="26"/>
        <v>3788202.9200000004</v>
      </c>
      <c r="T20" s="156">
        <f t="shared" si="26"/>
        <v>5186975.29</v>
      </c>
      <c r="U20" s="156">
        <f t="shared" si="26"/>
        <v>11901876.890000001</v>
      </c>
      <c r="V20" s="142">
        <f t="shared" si="2"/>
        <v>76593721.770000011</v>
      </c>
      <c r="W20" s="108">
        <f>+C20/12</f>
        <v>18996131.916666668</v>
      </c>
      <c r="X20" s="109">
        <f>+D20/12</f>
        <v>2027837.8391666666</v>
      </c>
      <c r="Y20" s="109">
        <f t="shared" si="24"/>
        <v>3264110.124166667</v>
      </c>
      <c r="Z20" s="109">
        <f t="shared" si="23"/>
        <v>3440295.7016666667</v>
      </c>
      <c r="AA20" s="109">
        <f t="shared" si="25"/>
        <v>3253806.7224999997</v>
      </c>
      <c r="AB20" s="109">
        <f t="shared" ref="AB20:AC23" si="28">H20/12</f>
        <v>3410167.3025000002</v>
      </c>
      <c r="AC20" s="109">
        <f t="shared" si="28"/>
        <v>5966218.4899999993</v>
      </c>
      <c r="AD20" s="165">
        <f t="shared" si="4"/>
        <v>297344366.25729078</v>
      </c>
      <c r="AE20" s="109">
        <f t="shared" si="5"/>
        <v>30497047.015379351</v>
      </c>
      <c r="AF20" s="109">
        <f t="shared" si="6"/>
        <v>48065398.950055607</v>
      </c>
      <c r="AG20" s="109">
        <f t="shared" si="7"/>
        <v>49012844.001091935</v>
      </c>
      <c r="AH20" s="109">
        <f t="shared" si="8"/>
        <v>43415442.515692726</v>
      </c>
      <c r="AI20" s="109">
        <f t="shared" si="9"/>
        <v>43405054.317003787</v>
      </c>
      <c r="AJ20" s="127">
        <f>$AJ$6*I20</f>
        <v>73849905.860719696</v>
      </c>
      <c r="AK20" s="127">
        <f t="shared" si="19"/>
        <v>79006481.125320211</v>
      </c>
      <c r="AM20" s="189"/>
      <c r="AN20" s="193"/>
    </row>
    <row r="21" spans="1:40" s="105" customFormat="1" ht="12" x14ac:dyDescent="0.2">
      <c r="A21" s="100" t="s">
        <v>13</v>
      </c>
      <c r="B21" s="101"/>
      <c r="C21" s="102">
        <v>7030947.4900000002</v>
      </c>
      <c r="D21" s="103">
        <v>15940328.27</v>
      </c>
      <c r="E21" s="103">
        <v>15704855.74</v>
      </c>
      <c r="F21" s="103">
        <v>13237022.23</v>
      </c>
      <c r="G21" s="103">
        <v>14388169.4</v>
      </c>
      <c r="H21" s="103">
        <v>10658744.420000002</v>
      </c>
      <c r="I21" s="103">
        <v>8264126.0999999996</v>
      </c>
      <c r="J21" s="155">
        <v>1934224.72</v>
      </c>
      <c r="K21" s="104">
        <v>953258.69000000006</v>
      </c>
      <c r="L21" s="104">
        <v>8146142.5700000003</v>
      </c>
      <c r="M21" s="104">
        <v>331256.76</v>
      </c>
      <c r="N21" s="104">
        <v>320113.53000000003</v>
      </c>
      <c r="O21" s="104">
        <v>389980.02</v>
      </c>
      <c r="P21" s="104">
        <v>397870.2</v>
      </c>
      <c r="Q21" s="104">
        <v>1217837.51</v>
      </c>
      <c r="R21" s="104">
        <v>1759987.86</v>
      </c>
      <c r="S21" s="104">
        <v>1020711.37</v>
      </c>
      <c r="T21" s="104">
        <v>727769.89</v>
      </c>
      <c r="U21" s="104">
        <v>6969161.2300000004</v>
      </c>
      <c r="V21" s="143">
        <f t="shared" ref="V21:V23" si="29">SUM(J21:U21)</f>
        <v>24168314.349999998</v>
      </c>
      <c r="W21" s="102"/>
      <c r="X21" s="103"/>
      <c r="Y21" s="103">
        <f t="shared" si="24"/>
        <v>1308737.9783333333</v>
      </c>
      <c r="Z21" s="103">
        <f t="shared" si="23"/>
        <v>1103085.1858333333</v>
      </c>
      <c r="AA21" s="103">
        <f t="shared" si="25"/>
        <v>1199014.1166666667</v>
      </c>
      <c r="AB21" s="103">
        <f t="shared" si="28"/>
        <v>888228.70166666678</v>
      </c>
      <c r="AC21" s="103">
        <f t="shared" si="28"/>
        <v>688677.17499999993</v>
      </c>
      <c r="AD21" s="166">
        <f t="shared" si="4"/>
        <v>9171220.7287495844</v>
      </c>
      <c r="AE21" s="103">
        <f t="shared" si="5"/>
        <v>19977474.336678442</v>
      </c>
      <c r="AF21" s="103">
        <f t="shared" si="6"/>
        <v>19271718.985198352</v>
      </c>
      <c r="AG21" s="103">
        <f t="shared" si="7"/>
        <v>15715318.339342887</v>
      </c>
      <c r="AH21" s="103">
        <f t="shared" si="8"/>
        <v>15998408.294408387</v>
      </c>
      <c r="AI21" s="103">
        <f t="shared" si="9"/>
        <v>11305490.793222871</v>
      </c>
      <c r="AJ21" s="128">
        <f>$AJ$6*I21</f>
        <v>8524452.2351001576</v>
      </c>
      <c r="AK21" s="128">
        <f t="shared" si="19"/>
        <v>24929634.275481429</v>
      </c>
      <c r="AM21" s="185"/>
      <c r="AN21" s="194"/>
    </row>
    <row r="22" spans="1:40" s="99" customFormat="1" x14ac:dyDescent="0.25">
      <c r="A22" s="100" t="s">
        <v>14</v>
      </c>
      <c r="B22" s="101"/>
      <c r="C22" s="102">
        <v>1126094</v>
      </c>
      <c r="D22" s="103">
        <v>114894.5</v>
      </c>
      <c r="E22" s="103">
        <v>175120</v>
      </c>
      <c r="F22" s="103">
        <v>637870</v>
      </c>
      <c r="G22" s="103">
        <v>494565</v>
      </c>
      <c r="H22" s="103">
        <v>62668</v>
      </c>
      <c r="I22" s="103">
        <v>2629951.87</v>
      </c>
      <c r="J22" s="155">
        <v>514359</v>
      </c>
      <c r="K22" s="104">
        <v>29200</v>
      </c>
      <c r="L22" s="104">
        <v>57018</v>
      </c>
      <c r="M22" s="104">
        <v>10900</v>
      </c>
      <c r="N22" s="104">
        <v>215417</v>
      </c>
      <c r="O22" s="104">
        <v>13350</v>
      </c>
      <c r="P22" s="104">
        <v>24919</v>
      </c>
      <c r="Q22" s="104">
        <v>13742</v>
      </c>
      <c r="R22" s="104">
        <v>16440</v>
      </c>
      <c r="S22" s="104">
        <v>1700</v>
      </c>
      <c r="T22" s="104">
        <v>50365.32</v>
      </c>
      <c r="U22" s="104">
        <v>2600</v>
      </c>
      <c r="V22" s="143">
        <f t="shared" si="29"/>
        <v>950010.32</v>
      </c>
      <c r="W22" s="102"/>
      <c r="X22" s="103"/>
      <c r="Y22" s="103">
        <f t="shared" si="24"/>
        <v>14593.333333333334</v>
      </c>
      <c r="Z22" s="103">
        <f t="shared" si="23"/>
        <v>53155.833333333336</v>
      </c>
      <c r="AA22" s="103">
        <f t="shared" si="25"/>
        <v>41213.75</v>
      </c>
      <c r="AB22" s="103">
        <f t="shared" si="28"/>
        <v>5222.333333333333</v>
      </c>
      <c r="AC22" s="103">
        <f t="shared" si="28"/>
        <v>219162.65583333335</v>
      </c>
      <c r="AD22" s="166">
        <f t="shared" si="4"/>
        <v>1468885.4738297206</v>
      </c>
      <c r="AE22" s="103">
        <f t="shared" si="5"/>
        <v>143993.39124623316</v>
      </c>
      <c r="AF22" s="103">
        <f t="shared" si="6"/>
        <v>214892.9913499438</v>
      </c>
      <c r="AG22" s="103">
        <f t="shared" si="7"/>
        <v>757294.95160911628</v>
      </c>
      <c r="AH22" s="103">
        <f t="shared" si="8"/>
        <v>549913.79223850975</v>
      </c>
      <c r="AI22" s="103">
        <f t="shared" si="9"/>
        <v>66470.539972820814</v>
      </c>
      <c r="AJ22" s="128">
        <f>$AJ$6*I22</f>
        <v>2712797.3151846435</v>
      </c>
      <c r="AK22" s="128">
        <f t="shared" ref="AK22:AK23" si="30">$AJ$6*V22</f>
        <v>979936.35354768066</v>
      </c>
      <c r="AM22" s="189"/>
      <c r="AN22" s="193"/>
    </row>
    <row r="23" spans="1:40" s="105" customFormat="1" ht="12" x14ac:dyDescent="0.2">
      <c r="A23" s="100" t="s">
        <v>15</v>
      </c>
      <c r="B23" s="101"/>
      <c r="C23" s="102">
        <v>158326896.30000001</v>
      </c>
      <c r="D23" s="103">
        <v>8278831.2999999998</v>
      </c>
      <c r="E23" s="103">
        <v>23289345.75</v>
      </c>
      <c r="F23" s="103">
        <v>27408656.190000001</v>
      </c>
      <c r="G23" s="103">
        <v>24162946.270000003</v>
      </c>
      <c r="H23" s="103">
        <v>30200595.210000005</v>
      </c>
      <c r="I23" s="103">
        <v>60700543.909999996</v>
      </c>
      <c r="J23" s="155">
        <v>5922345.5099999998</v>
      </c>
      <c r="K23" s="104">
        <v>8146015.0599999996</v>
      </c>
      <c r="L23" s="104">
        <v>10805807.130000001</v>
      </c>
      <c r="M23" s="104">
        <v>4847625.7</v>
      </c>
      <c r="N23" s="104">
        <v>2851601.91</v>
      </c>
      <c r="O23" s="104">
        <v>3017253.47</v>
      </c>
      <c r="P23" s="104">
        <v>615097.44000000006</v>
      </c>
      <c r="Q23" s="104">
        <v>663569.99</v>
      </c>
      <c r="R23" s="104">
        <v>2501333.6</v>
      </c>
      <c r="S23" s="104">
        <v>2765791.5500000003</v>
      </c>
      <c r="T23" s="104">
        <v>4408840.08</v>
      </c>
      <c r="U23" s="104">
        <v>4930115.66</v>
      </c>
      <c r="V23" s="143">
        <f t="shared" si="29"/>
        <v>51475397.099999994</v>
      </c>
      <c r="W23" s="102"/>
      <c r="X23" s="103"/>
      <c r="Y23" s="103">
        <f t="shared" si="24"/>
        <v>1940778.8125</v>
      </c>
      <c r="Z23" s="103">
        <f t="shared" si="23"/>
        <v>2284054.6825000001</v>
      </c>
      <c r="AA23" s="103">
        <f t="shared" si="25"/>
        <v>2013578.8558333337</v>
      </c>
      <c r="AB23" s="103">
        <f t="shared" si="28"/>
        <v>2516716.2675000005</v>
      </c>
      <c r="AC23" s="103">
        <f t="shared" si="28"/>
        <v>5058378.6591666667</v>
      </c>
      <c r="AD23" s="166">
        <f t="shared" si="4"/>
        <v>206522793.02759323</v>
      </c>
      <c r="AE23" s="103">
        <f t="shared" si="5"/>
        <v>10375579.287454676</v>
      </c>
      <c r="AF23" s="103">
        <f t="shared" si="6"/>
        <v>28578786.973507311</v>
      </c>
      <c r="AG23" s="103">
        <f t="shared" si="7"/>
        <v>32540230.71013993</v>
      </c>
      <c r="AH23" s="103">
        <f t="shared" si="8"/>
        <v>26867120.429045841</v>
      </c>
      <c r="AI23" s="103">
        <f t="shared" si="9"/>
        <v>32033092.9838081</v>
      </c>
      <c r="AJ23" s="128">
        <f>$AJ$6*I23</f>
        <v>62612656.310434893</v>
      </c>
      <c r="AK23" s="128">
        <f t="shared" si="30"/>
        <v>53096910.496291086</v>
      </c>
      <c r="AM23" s="185"/>
      <c r="AN23" s="194"/>
    </row>
    <row r="24" spans="1:40" s="105" customFormat="1" ht="24" x14ac:dyDescent="0.2">
      <c r="A24" s="100" t="s">
        <v>16</v>
      </c>
      <c r="B24" s="101"/>
      <c r="C24" s="102">
        <v>61469645.210000001</v>
      </c>
      <c r="D24" s="103">
        <v>0</v>
      </c>
      <c r="E24" s="103"/>
      <c r="F24" s="103"/>
      <c r="G24" s="103">
        <v>0</v>
      </c>
      <c r="H24" s="103">
        <v>0</v>
      </c>
      <c r="I24" s="103"/>
      <c r="J24" s="155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43">
        <f t="shared" ref="V24" si="31">SUM(J24:U24)</f>
        <v>0</v>
      </c>
      <c r="W24" s="102">
        <f>+C24/12</f>
        <v>5122470.4341666671</v>
      </c>
      <c r="X24" s="103">
        <f>+D24/12</f>
        <v>0</v>
      </c>
      <c r="Y24" s="103">
        <f t="shared" si="24"/>
        <v>0</v>
      </c>
      <c r="Z24" s="103">
        <f t="shared" si="23"/>
        <v>0</v>
      </c>
      <c r="AA24" s="103">
        <f t="shared" si="25"/>
        <v>0</v>
      </c>
      <c r="AB24" s="103">
        <v>0</v>
      </c>
      <c r="AC24" s="103">
        <v>0</v>
      </c>
      <c r="AD24" s="166">
        <f t="shared" si="4"/>
        <v>80181467.027118221</v>
      </c>
      <c r="AE24" s="103">
        <f t="shared" si="5"/>
        <v>0</v>
      </c>
      <c r="AF24" s="103">
        <f t="shared" si="6"/>
        <v>0</v>
      </c>
      <c r="AG24" s="103">
        <f t="shared" si="7"/>
        <v>0</v>
      </c>
      <c r="AH24" s="103">
        <f t="shared" si="8"/>
        <v>0</v>
      </c>
      <c r="AI24" s="103">
        <f t="shared" si="9"/>
        <v>0</v>
      </c>
      <c r="AJ24" s="128">
        <f>$AJ$6*V24</f>
        <v>0</v>
      </c>
      <c r="AK24" s="211"/>
      <c r="AM24" s="185"/>
      <c r="AN24" s="194"/>
    </row>
    <row r="25" spans="1:40" s="105" customFormat="1" x14ac:dyDescent="0.25">
      <c r="A25" s="110" t="s">
        <v>237</v>
      </c>
      <c r="B25" s="107"/>
      <c r="C25" s="108">
        <f t="shared" ref="C25:E25" si="32">SUM(C26:C30)</f>
        <v>729278324.88</v>
      </c>
      <c r="D25" s="109">
        <f t="shared" si="32"/>
        <v>849535921.20999992</v>
      </c>
      <c r="E25" s="109">
        <f t="shared" si="32"/>
        <v>839596076.45999992</v>
      </c>
      <c r="F25" s="109">
        <v>1071939683.95</v>
      </c>
      <c r="G25" s="109">
        <v>1171334909.6499999</v>
      </c>
      <c r="H25" s="109">
        <v>1097601837.5999999</v>
      </c>
      <c r="I25" s="109">
        <v>1154695284.6899998</v>
      </c>
      <c r="J25" s="156">
        <f>SUM(J26:J28)</f>
        <v>92828990.330000013</v>
      </c>
      <c r="K25" s="156">
        <f t="shared" ref="K25:U25" si="33">SUM(K26:K28)</f>
        <v>111439384.58</v>
      </c>
      <c r="L25" s="156">
        <f t="shared" si="33"/>
        <v>95026500.400000006</v>
      </c>
      <c r="M25" s="156">
        <f t="shared" si="33"/>
        <v>125912481.95</v>
      </c>
      <c r="N25" s="156">
        <f t="shared" si="33"/>
        <v>91026869.660000011</v>
      </c>
      <c r="O25" s="156">
        <f t="shared" si="33"/>
        <v>70445685.629999995</v>
      </c>
      <c r="P25" s="156">
        <f t="shared" si="33"/>
        <v>97713290.13000001</v>
      </c>
      <c r="Q25" s="156">
        <f t="shared" ref="Q25" si="34">SUM(Q26:Q28)</f>
        <v>96042813.640000001</v>
      </c>
      <c r="R25" s="156">
        <f t="shared" si="33"/>
        <v>91458723.219999999</v>
      </c>
      <c r="S25" s="156">
        <f t="shared" si="33"/>
        <v>91734887.830000013</v>
      </c>
      <c r="T25" s="156">
        <f t="shared" si="33"/>
        <v>81626802.909999996</v>
      </c>
      <c r="U25" s="156">
        <f t="shared" si="33"/>
        <v>89808808.049999997</v>
      </c>
      <c r="V25" s="142">
        <f>SUM(J25:U25)</f>
        <v>1135065238.3300002</v>
      </c>
      <c r="W25" s="108">
        <f>+C25/12</f>
        <v>60773193.740000002</v>
      </c>
      <c r="X25" s="109">
        <f>+D25/12</f>
        <v>70794660.100833327</v>
      </c>
      <c r="Y25" s="109">
        <f t="shared" si="24"/>
        <v>69966339.704999998</v>
      </c>
      <c r="Z25" s="109">
        <f t="shared" si="23"/>
        <v>89328306.995833337</v>
      </c>
      <c r="AA25" s="109">
        <f t="shared" si="25"/>
        <v>97611242.470833316</v>
      </c>
      <c r="AB25" s="109">
        <f t="shared" ref="AB25:AC30" si="35">H25/12</f>
        <v>91466819.799999997</v>
      </c>
      <c r="AC25" s="109">
        <f t="shared" si="35"/>
        <v>96224607.05749999</v>
      </c>
      <c r="AD25" s="165">
        <f t="shared" si="4"/>
        <v>951276125.96737373</v>
      </c>
      <c r="AE25" s="109">
        <f t="shared" si="5"/>
        <v>1064694639.6957264</v>
      </c>
      <c r="AF25" s="109">
        <f t="shared" si="6"/>
        <v>1030283876.1772814</v>
      </c>
      <c r="AG25" s="109">
        <f t="shared" si="7"/>
        <v>1272633155.7916296</v>
      </c>
      <c r="AH25" s="109">
        <f t="shared" si="8"/>
        <v>1302423790.9010618</v>
      </c>
      <c r="AI25" s="109">
        <f t="shared" si="9"/>
        <v>1164201615.1852999</v>
      </c>
      <c r="AJ25" s="127">
        <f t="shared" ref="AJ25:AJ34" si="36">$AJ$6*I25</f>
        <v>1191069047.2686861</v>
      </c>
      <c r="AK25" s="127">
        <f>$AJ$6*V25</f>
        <v>1170820639.8092911</v>
      </c>
      <c r="AM25" s="185"/>
      <c r="AN25" s="194"/>
    </row>
    <row r="26" spans="1:40" s="99" customFormat="1" x14ac:dyDescent="0.25">
      <c r="A26" s="100" t="s">
        <v>17</v>
      </c>
      <c r="B26" s="101"/>
      <c r="C26" s="102">
        <v>436523233.31</v>
      </c>
      <c r="D26" s="103">
        <v>462563443.11000001</v>
      </c>
      <c r="E26" s="103">
        <v>498784058.57999998</v>
      </c>
      <c r="F26" s="103">
        <v>550912704.59000003</v>
      </c>
      <c r="G26" s="103">
        <v>618153406.75999999</v>
      </c>
      <c r="H26" s="103">
        <v>684338314.83000004</v>
      </c>
      <c r="I26" s="103">
        <v>695916445.15999997</v>
      </c>
      <c r="J26" s="155">
        <v>56477693.259999998</v>
      </c>
      <c r="K26" s="104">
        <v>74734651.310000002</v>
      </c>
      <c r="L26" s="104">
        <v>49175178.780000001</v>
      </c>
      <c r="M26" s="104">
        <v>89979926.100000009</v>
      </c>
      <c r="N26" s="104">
        <v>48601584.810000002</v>
      </c>
      <c r="O26" s="104">
        <v>34456567.880000003</v>
      </c>
      <c r="P26" s="104">
        <v>61698912.280000001</v>
      </c>
      <c r="Q26" s="104">
        <v>60101759.210000001</v>
      </c>
      <c r="R26" s="104">
        <v>55452051.759999998</v>
      </c>
      <c r="S26" s="104">
        <v>55792088.460000001</v>
      </c>
      <c r="T26" s="104">
        <v>55029541.68</v>
      </c>
      <c r="U26" s="104">
        <v>63095859.850000001</v>
      </c>
      <c r="V26" s="202">
        <f t="shared" ref="V26:V28" si="37">SUM(J26:U26)</f>
        <v>704595815.37999988</v>
      </c>
      <c r="W26" s="102"/>
      <c r="X26" s="103"/>
      <c r="Y26" s="103">
        <f t="shared" si="24"/>
        <v>41565338.214999996</v>
      </c>
      <c r="Z26" s="103">
        <f t="shared" si="23"/>
        <v>45909392.049166672</v>
      </c>
      <c r="AA26" s="103">
        <f t="shared" si="25"/>
        <v>51512783.896666668</v>
      </c>
      <c r="AB26" s="103">
        <f t="shared" si="35"/>
        <v>57028192.902500004</v>
      </c>
      <c r="AC26" s="103">
        <f t="shared" si="35"/>
        <v>57993037.096666664</v>
      </c>
      <c r="AD26" s="166">
        <f t="shared" si="4"/>
        <v>569404185.08423018</v>
      </c>
      <c r="AE26" s="103">
        <f t="shared" si="5"/>
        <v>579715119.87034154</v>
      </c>
      <c r="AF26" s="103">
        <f t="shared" si="6"/>
        <v>612067144.7345922</v>
      </c>
      <c r="AG26" s="103">
        <f t="shared" si="7"/>
        <v>654057111.89322507</v>
      </c>
      <c r="AH26" s="103">
        <f t="shared" si="8"/>
        <v>687333483.15498602</v>
      </c>
      <c r="AI26" s="103">
        <f t="shared" si="9"/>
        <v>725862279.16704452</v>
      </c>
      <c r="AJ26" s="128">
        <f t="shared" si="36"/>
        <v>717838332.16038632</v>
      </c>
      <c r="AK26" s="128">
        <f>$AJ$6*V26</f>
        <v>726791109.01493359</v>
      </c>
      <c r="AM26" s="189"/>
      <c r="AN26" s="193"/>
    </row>
    <row r="27" spans="1:40" s="105" customFormat="1" x14ac:dyDescent="0.25">
      <c r="A27" s="100" t="s">
        <v>18</v>
      </c>
      <c r="B27" s="101"/>
      <c r="C27" s="102">
        <v>254371264.08000001</v>
      </c>
      <c r="D27" s="103">
        <v>278778762.97000003</v>
      </c>
      <c r="E27" s="103">
        <v>279687792.20999998</v>
      </c>
      <c r="F27" s="103">
        <v>294574750.48000002</v>
      </c>
      <c r="G27" s="103">
        <v>322856823.44</v>
      </c>
      <c r="H27" s="103">
        <v>355815356.91000015</v>
      </c>
      <c r="I27" s="103">
        <v>405034501</v>
      </c>
      <c r="J27" s="155">
        <v>35925257.170000002</v>
      </c>
      <c r="K27" s="104">
        <v>26450521.670000002</v>
      </c>
      <c r="L27" s="104">
        <v>45399990.670000002</v>
      </c>
      <c r="M27" s="104">
        <v>35925256.149999999</v>
      </c>
      <c r="N27" s="104">
        <v>35925256.149999999</v>
      </c>
      <c r="O27" s="104">
        <v>35925256.149999999</v>
      </c>
      <c r="P27" s="104">
        <v>35925256.149999999</v>
      </c>
      <c r="Q27" s="104">
        <v>35925256.149999999</v>
      </c>
      <c r="R27" s="104">
        <v>35925256.149999999</v>
      </c>
      <c r="S27" s="104">
        <v>35925255.969999999</v>
      </c>
      <c r="T27" s="104">
        <v>26450521.629999999</v>
      </c>
      <c r="U27" s="104">
        <v>26450522</v>
      </c>
      <c r="V27" s="202">
        <f t="shared" si="37"/>
        <v>412153606.00999999</v>
      </c>
      <c r="W27" s="102"/>
      <c r="X27" s="103"/>
      <c r="Y27" s="103">
        <f t="shared" si="24"/>
        <v>23307316.017499998</v>
      </c>
      <c r="Z27" s="103">
        <f t="shared" si="23"/>
        <v>24547895.873333335</v>
      </c>
      <c r="AA27" s="103">
        <f t="shared" si="25"/>
        <v>26904735.286666665</v>
      </c>
      <c r="AB27" s="103">
        <f t="shared" si="35"/>
        <v>29651279.742500011</v>
      </c>
      <c r="AC27" s="103">
        <f t="shared" si="35"/>
        <v>33752875.083333336</v>
      </c>
      <c r="AD27" s="166">
        <f t="shared" si="4"/>
        <v>331803787.93139458</v>
      </c>
      <c r="AE27" s="103">
        <f t="shared" si="5"/>
        <v>349383995.64365673</v>
      </c>
      <c r="AF27" s="103">
        <f t="shared" si="6"/>
        <v>343210063.45402241</v>
      </c>
      <c r="AG27" s="103">
        <f t="shared" si="7"/>
        <v>349726388.46476418</v>
      </c>
      <c r="AH27" s="103">
        <f t="shared" si="8"/>
        <v>358989051.2429496</v>
      </c>
      <c r="AI27" s="103">
        <f t="shared" si="9"/>
        <v>377405356.87160379</v>
      </c>
      <c r="AJ27" s="128">
        <f t="shared" si="36"/>
        <v>417793389.83490664</v>
      </c>
      <c r="AK27" s="128">
        <f t="shared" ref="AK27:AK28" si="38">$AJ$6*V27</f>
        <v>425136751.96177536</v>
      </c>
      <c r="AM27" s="185"/>
      <c r="AN27" s="194"/>
    </row>
    <row r="28" spans="1:40" s="105" customFormat="1" x14ac:dyDescent="0.25">
      <c r="A28" s="100" t="s">
        <v>19</v>
      </c>
      <c r="B28" s="101"/>
      <c r="C28" s="102">
        <v>5062140.67</v>
      </c>
      <c r="D28" s="103">
        <v>44579698.009999998</v>
      </c>
      <c r="E28" s="103">
        <v>23371124.670000002</v>
      </c>
      <c r="F28" s="103">
        <v>184636325.13</v>
      </c>
      <c r="G28" s="103">
        <v>230324679.44999999</v>
      </c>
      <c r="H28" s="103">
        <v>57448165.859999999</v>
      </c>
      <c r="I28" s="103">
        <v>53744338.530000001</v>
      </c>
      <c r="J28" s="155">
        <v>426039.9</v>
      </c>
      <c r="K28" s="104">
        <v>10254211.6</v>
      </c>
      <c r="L28" s="104">
        <v>451330.95</v>
      </c>
      <c r="M28" s="104">
        <v>7299.7</v>
      </c>
      <c r="N28" s="104">
        <v>6500028.7000000002</v>
      </c>
      <c r="O28" s="104">
        <v>63861.599999999999</v>
      </c>
      <c r="P28" s="104">
        <v>89121.7</v>
      </c>
      <c r="Q28" s="104">
        <v>15798.28</v>
      </c>
      <c r="R28" s="104">
        <v>81415.31</v>
      </c>
      <c r="S28" s="104">
        <v>17543.400000000001</v>
      </c>
      <c r="T28" s="104">
        <v>146739.6</v>
      </c>
      <c r="U28" s="104">
        <v>262426.2</v>
      </c>
      <c r="V28" s="202">
        <f t="shared" si="37"/>
        <v>18315816.939999998</v>
      </c>
      <c r="W28" s="102"/>
      <c r="X28" s="103"/>
      <c r="Y28" s="103">
        <f t="shared" si="24"/>
        <v>1947593.7225000001</v>
      </c>
      <c r="Z28" s="103">
        <f t="shared" si="23"/>
        <v>15386360.4275</v>
      </c>
      <c r="AA28" s="103">
        <f t="shared" si="25"/>
        <v>19193723.287499998</v>
      </c>
      <c r="AB28" s="103">
        <f t="shared" si="35"/>
        <v>4787347.1550000003</v>
      </c>
      <c r="AC28" s="103">
        <f t="shared" si="35"/>
        <v>4478694.8775000004</v>
      </c>
      <c r="AD28" s="166">
        <f t="shared" si="4"/>
        <v>6603094.321296135</v>
      </c>
      <c r="AE28" s="103">
        <f t="shared" si="5"/>
        <v>55870227.880297594</v>
      </c>
      <c r="AF28" s="103">
        <f t="shared" si="6"/>
        <v>28679139.39897652</v>
      </c>
      <c r="AG28" s="103">
        <f t="shared" si="7"/>
        <v>219204786.09216362</v>
      </c>
      <c r="AH28" s="103">
        <f t="shared" si="8"/>
        <v>256101256.50312626</v>
      </c>
      <c r="AI28" s="103">
        <f t="shared" si="9"/>
        <v>60933979.146651715</v>
      </c>
      <c r="AJ28" s="128">
        <f t="shared" si="36"/>
        <v>55437325.273393154</v>
      </c>
      <c r="AK28" s="128">
        <f t="shared" si="38"/>
        <v>18892778.832581982</v>
      </c>
      <c r="AM28" s="185"/>
      <c r="AN28" s="194"/>
    </row>
    <row r="29" spans="1:40" s="105" customFormat="1" ht="16.5" x14ac:dyDescent="0.35">
      <c r="A29" s="110" t="s">
        <v>256</v>
      </c>
      <c r="B29" s="101"/>
      <c r="C29" s="102"/>
      <c r="D29" s="103">
        <f t="shared" ref="D29:Q29" si="39">SUM(D30)</f>
        <v>31807008.559999999</v>
      </c>
      <c r="E29" s="103">
        <f t="shared" si="39"/>
        <v>18876550.5</v>
      </c>
      <c r="F29" s="103">
        <f t="shared" si="39"/>
        <v>41815903.75</v>
      </c>
      <c r="G29" s="109">
        <f t="shared" si="39"/>
        <v>25132947.600000001</v>
      </c>
      <c r="H29" s="109">
        <f t="shared" si="39"/>
        <v>22619653.199999999</v>
      </c>
      <c r="I29" s="109">
        <v>14912499</v>
      </c>
      <c r="J29" s="156">
        <f t="shared" si="39"/>
        <v>0</v>
      </c>
      <c r="K29" s="156">
        <f t="shared" si="39"/>
        <v>0</v>
      </c>
      <c r="L29" s="156">
        <f t="shared" si="39"/>
        <v>10586201.6</v>
      </c>
      <c r="M29" s="156">
        <f t="shared" si="39"/>
        <v>0</v>
      </c>
      <c r="N29" s="156">
        <f t="shared" si="39"/>
        <v>0</v>
      </c>
      <c r="O29" s="156">
        <f t="shared" si="39"/>
        <v>0</v>
      </c>
      <c r="P29" s="156">
        <f t="shared" si="39"/>
        <v>0</v>
      </c>
      <c r="Q29" s="156">
        <f t="shared" si="39"/>
        <v>0</v>
      </c>
      <c r="R29" s="156">
        <f>SUM(R30)</f>
        <v>0</v>
      </c>
      <c r="S29" s="156">
        <f>SUM(S30)</f>
        <v>2646550.4</v>
      </c>
      <c r="T29" s="156">
        <f>SUM(T30)</f>
        <v>0</v>
      </c>
      <c r="U29" s="156">
        <f>SUM(U30)</f>
        <v>0</v>
      </c>
      <c r="V29" s="142">
        <f t="shared" si="2"/>
        <v>13232752</v>
      </c>
      <c r="W29" s="176">
        <f>SUM(W30)</f>
        <v>2776807.2349999999</v>
      </c>
      <c r="X29" s="175">
        <f t="shared" ref="X29:Z29" si="40">SUM(X30)</f>
        <v>2650584.0466666664</v>
      </c>
      <c r="Y29" s="175">
        <f t="shared" si="40"/>
        <v>1573045.875</v>
      </c>
      <c r="Z29" s="175">
        <f t="shared" si="40"/>
        <v>3484658.6458333335</v>
      </c>
      <c r="AA29" s="175">
        <f t="shared" si="25"/>
        <v>2094412.3</v>
      </c>
      <c r="AB29" s="175">
        <f t="shared" si="35"/>
        <v>1884971.0999999999</v>
      </c>
      <c r="AC29" s="175">
        <f t="shared" si="35"/>
        <v>1242708.25</v>
      </c>
      <c r="AD29" s="174">
        <f t="shared" ref="AD29:AH29" si="41">SUM(AD30)</f>
        <v>43465058.630452923</v>
      </c>
      <c r="AE29" s="177">
        <f t="shared" si="41"/>
        <v>39862648.150715373</v>
      </c>
      <c r="AF29" s="177">
        <f t="shared" si="41"/>
        <v>23163764.294845119</v>
      </c>
      <c r="AG29" s="177">
        <f t="shared" si="41"/>
        <v>49644869.341476656</v>
      </c>
      <c r="AH29" s="177">
        <f t="shared" si="41"/>
        <v>27945678.575814608</v>
      </c>
      <c r="AI29" s="177">
        <f t="shared" si="9"/>
        <v>23992158.074327312</v>
      </c>
      <c r="AJ29" s="127">
        <f t="shared" si="36"/>
        <v>15382253.839456644</v>
      </c>
      <c r="AK29" s="127">
        <f t="shared" ref="AK29:AK35" si="42">$AJ$6*V29</f>
        <v>13649593.556289766</v>
      </c>
      <c r="AM29" s="185"/>
      <c r="AN29" s="194"/>
    </row>
    <row r="30" spans="1:40" s="105" customFormat="1" x14ac:dyDescent="0.25">
      <c r="A30" s="100" t="s">
        <v>20</v>
      </c>
      <c r="B30" s="101"/>
      <c r="C30" s="102">
        <v>33321686.82</v>
      </c>
      <c r="D30" s="103">
        <v>31807008.559999999</v>
      </c>
      <c r="E30" s="103">
        <v>18876550.5</v>
      </c>
      <c r="F30" s="103">
        <v>41815903.75</v>
      </c>
      <c r="G30" s="103">
        <v>25132947.600000001</v>
      </c>
      <c r="H30" s="103">
        <v>22619653.199999999</v>
      </c>
      <c r="I30" s="103">
        <v>14912499</v>
      </c>
      <c r="J30" s="155">
        <v>0</v>
      </c>
      <c r="K30" s="104"/>
      <c r="L30" s="104">
        <v>10586201.6</v>
      </c>
      <c r="M30" s="104"/>
      <c r="N30" s="104"/>
      <c r="O30" s="104"/>
      <c r="P30" s="104"/>
      <c r="Q30" s="104"/>
      <c r="R30" s="104"/>
      <c r="S30" s="104">
        <v>2646550.4</v>
      </c>
      <c r="T30" s="104"/>
      <c r="U30" s="104"/>
      <c r="V30" s="201">
        <f t="shared" si="2"/>
        <v>13232752</v>
      </c>
      <c r="W30" s="102">
        <f t="shared" ref="W30:Y32" si="43">+C30/12</f>
        <v>2776807.2349999999</v>
      </c>
      <c r="X30" s="103">
        <f t="shared" si="43"/>
        <v>2650584.0466666664</v>
      </c>
      <c r="Y30" s="103">
        <f t="shared" si="43"/>
        <v>1573045.875</v>
      </c>
      <c r="Z30" s="103">
        <f>F30/12</f>
        <v>3484658.6458333335</v>
      </c>
      <c r="AA30" s="103">
        <f t="shared" si="25"/>
        <v>2094412.3</v>
      </c>
      <c r="AB30" s="103">
        <f t="shared" si="35"/>
        <v>1884971.0999999999</v>
      </c>
      <c r="AC30" s="103">
        <f t="shared" si="35"/>
        <v>1242708.25</v>
      </c>
      <c r="AD30" s="166">
        <f>$AD$6*C30</f>
        <v>43465058.630452923</v>
      </c>
      <c r="AE30" s="103">
        <f>$AE$6*D30</f>
        <v>39862648.150715373</v>
      </c>
      <c r="AF30" s="103">
        <f>$AF$6*E30</f>
        <v>23163764.294845119</v>
      </c>
      <c r="AG30" s="103">
        <f>$AG$6*$F30</f>
        <v>49644869.341476656</v>
      </c>
      <c r="AH30" s="103">
        <f t="shared" ref="AH30:AH75" si="44">$AH$6*G30</f>
        <v>27945678.575814608</v>
      </c>
      <c r="AI30" s="103">
        <f t="shared" si="9"/>
        <v>23992158.074327312</v>
      </c>
      <c r="AJ30" s="128">
        <f t="shared" si="36"/>
        <v>15382253.839456644</v>
      </c>
      <c r="AK30" s="128">
        <f t="shared" si="42"/>
        <v>13649593.556289766</v>
      </c>
      <c r="AM30" s="185"/>
      <c r="AN30" s="194"/>
    </row>
    <row r="31" spans="1:40" s="105" customFormat="1" ht="16.5" x14ac:dyDescent="0.35">
      <c r="A31" s="106" t="s">
        <v>238</v>
      </c>
      <c r="B31" s="107"/>
      <c r="C31" s="108">
        <f t="shared" ref="C31:E31" si="45">SUM(C32:C33)</f>
        <v>15808357.029999999</v>
      </c>
      <c r="D31" s="109">
        <f t="shared" si="45"/>
        <v>4201344.5999999996</v>
      </c>
      <c r="E31" s="109">
        <f t="shared" si="45"/>
        <v>0</v>
      </c>
      <c r="F31" s="109">
        <f>SUM(F32:F33)</f>
        <v>0</v>
      </c>
      <c r="G31" s="109">
        <v>0</v>
      </c>
      <c r="H31" s="109">
        <v>0</v>
      </c>
      <c r="I31" s="109"/>
      <c r="J31" s="156">
        <f>SUM(J32:J33)</f>
        <v>0</v>
      </c>
      <c r="K31" s="156">
        <f>SUM(K32:K33)</f>
        <v>0</v>
      </c>
      <c r="L31" s="156">
        <f t="shared" ref="L31:S31" si="46">SUM(L32:L33)</f>
        <v>0</v>
      </c>
      <c r="M31" s="156">
        <f t="shared" si="46"/>
        <v>0</v>
      </c>
      <c r="N31" s="156">
        <f t="shared" si="46"/>
        <v>0</v>
      </c>
      <c r="O31" s="156">
        <f t="shared" si="46"/>
        <v>0</v>
      </c>
      <c r="P31" s="156">
        <f t="shared" si="46"/>
        <v>0</v>
      </c>
      <c r="Q31" s="156">
        <f t="shared" ref="Q31" si="47">SUM(Q32:Q33)</f>
        <v>0</v>
      </c>
      <c r="R31" s="156">
        <f t="shared" si="46"/>
        <v>0</v>
      </c>
      <c r="S31" s="156">
        <f t="shared" si="46"/>
        <v>0</v>
      </c>
      <c r="T31" s="156">
        <f>SUM(T32:T33)</f>
        <v>5089.4399999999996</v>
      </c>
      <c r="U31" s="156">
        <f>SUM(U32:U33)</f>
        <v>3777.07</v>
      </c>
      <c r="V31" s="142">
        <f t="shared" si="2"/>
        <v>8866.51</v>
      </c>
      <c r="W31" s="108">
        <f t="shared" si="43"/>
        <v>1317363.0858333332</v>
      </c>
      <c r="X31" s="109">
        <f t="shared" si="43"/>
        <v>350112.05</v>
      </c>
      <c r="Y31" s="109">
        <f t="shared" si="43"/>
        <v>0</v>
      </c>
      <c r="Z31" s="109">
        <f>F31/12</f>
        <v>0</v>
      </c>
      <c r="AA31" s="109">
        <f t="shared" si="25"/>
        <v>0</v>
      </c>
      <c r="AB31" s="109">
        <v>0</v>
      </c>
      <c r="AC31" s="109">
        <f>I31/12</f>
        <v>0</v>
      </c>
      <c r="AD31" s="165">
        <f>$AD$6*C31</f>
        <v>20620539.676510971</v>
      </c>
      <c r="AE31" s="109">
        <f>$AE$6*D31</f>
        <v>5265403.102394362</v>
      </c>
      <c r="AF31" s="109">
        <f>$AF$6*E31</f>
        <v>0</v>
      </c>
      <c r="AG31" s="109">
        <f>$AG$6*$F31</f>
        <v>0</v>
      </c>
      <c r="AH31" s="109">
        <f t="shared" si="44"/>
        <v>0</v>
      </c>
      <c r="AI31" s="109">
        <f t="shared" si="9"/>
        <v>0</v>
      </c>
      <c r="AJ31" s="127">
        <f t="shared" si="36"/>
        <v>0</v>
      </c>
      <c r="AK31" s="213">
        <f t="shared" si="42"/>
        <v>9145.8116771763562</v>
      </c>
      <c r="AM31" s="185"/>
      <c r="AN31" s="194"/>
    </row>
    <row r="32" spans="1:40" s="99" customFormat="1" x14ac:dyDescent="0.25">
      <c r="A32" s="100" t="s">
        <v>21</v>
      </c>
      <c r="B32" s="101"/>
      <c r="C32" s="102">
        <v>165808.69</v>
      </c>
      <c r="D32" s="103"/>
      <c r="E32" s="103"/>
      <c r="F32" s="103"/>
      <c r="G32" s="103">
        <v>0</v>
      </c>
      <c r="H32" s="103">
        <v>0</v>
      </c>
      <c r="I32" s="103"/>
      <c r="J32" s="155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43">
        <f t="shared" si="2"/>
        <v>0</v>
      </c>
      <c r="W32" s="102">
        <f t="shared" si="43"/>
        <v>13817.390833333333</v>
      </c>
      <c r="X32" s="103">
        <f t="shared" si="43"/>
        <v>0</v>
      </c>
      <c r="Y32" s="103">
        <f t="shared" si="43"/>
        <v>0</v>
      </c>
      <c r="Z32" s="103">
        <f>F32/12</f>
        <v>0</v>
      </c>
      <c r="AA32" s="103">
        <f t="shared" si="25"/>
        <v>0</v>
      </c>
      <c r="AB32" s="103">
        <v>0</v>
      </c>
      <c r="AC32" s="103">
        <f>I32/12</f>
        <v>0</v>
      </c>
      <c r="AD32" s="166">
        <f>$AD$6*C32</f>
        <v>216282.10093982852</v>
      </c>
      <c r="AE32" s="103">
        <f>$AE$6*D32</f>
        <v>0</v>
      </c>
      <c r="AF32" s="103">
        <f>$AF$6*E32</f>
        <v>0</v>
      </c>
      <c r="AG32" s="103">
        <f>$AG$6*$F32</f>
        <v>0</v>
      </c>
      <c r="AH32" s="103">
        <f t="shared" si="44"/>
        <v>0</v>
      </c>
      <c r="AI32" s="103">
        <f t="shared" si="9"/>
        <v>0</v>
      </c>
      <c r="AJ32" s="128">
        <f t="shared" si="36"/>
        <v>0</v>
      </c>
      <c r="AK32" s="128">
        <f t="shared" si="42"/>
        <v>0</v>
      </c>
      <c r="AM32" s="189"/>
      <c r="AN32" s="193"/>
    </row>
    <row r="33" spans="1:41" s="105" customFormat="1" ht="12" x14ac:dyDescent="0.2">
      <c r="A33" s="100" t="s">
        <v>22</v>
      </c>
      <c r="B33" s="101"/>
      <c r="C33" s="102">
        <v>15642548.34</v>
      </c>
      <c r="D33" s="103">
        <v>4201344.5999999996</v>
      </c>
      <c r="E33" s="103"/>
      <c r="F33" s="103"/>
      <c r="G33" s="103">
        <v>0</v>
      </c>
      <c r="H33" s="103">
        <v>0</v>
      </c>
      <c r="I33" s="103"/>
      <c r="J33" s="155"/>
      <c r="K33" s="104"/>
      <c r="L33" s="104"/>
      <c r="M33" s="104"/>
      <c r="N33" s="104"/>
      <c r="O33" s="104"/>
      <c r="P33" s="104"/>
      <c r="Q33" s="104"/>
      <c r="R33" s="104"/>
      <c r="S33" s="104"/>
      <c r="T33" s="104">
        <v>5089.4399999999996</v>
      </c>
      <c r="U33" s="104">
        <v>3777.07</v>
      </c>
      <c r="V33" s="143">
        <f t="shared" si="2"/>
        <v>8866.51</v>
      </c>
      <c r="W33" s="102"/>
      <c r="X33" s="103"/>
      <c r="Y33" s="103">
        <f>+E33/12</f>
        <v>0</v>
      </c>
      <c r="Z33" s="103">
        <f>F33/12</f>
        <v>0</v>
      </c>
      <c r="AA33" s="103">
        <f t="shared" si="25"/>
        <v>0</v>
      </c>
      <c r="AB33" s="103">
        <v>0</v>
      </c>
      <c r="AC33" s="103">
        <f>I33/12</f>
        <v>0</v>
      </c>
      <c r="AD33" s="166">
        <f>$AD$6*C33</f>
        <v>20404257.575571142</v>
      </c>
      <c r="AE33" s="103">
        <f>$AE$6*D33</f>
        <v>5265403.102394362</v>
      </c>
      <c r="AF33" s="103">
        <f>$AF$6*E33</f>
        <v>0</v>
      </c>
      <c r="AG33" s="103">
        <f>$AG$6*$F33</f>
        <v>0</v>
      </c>
      <c r="AH33" s="103">
        <f t="shared" si="44"/>
        <v>0</v>
      </c>
      <c r="AI33" s="103">
        <f t="shared" si="9"/>
        <v>0</v>
      </c>
      <c r="AJ33" s="128">
        <f t="shared" si="36"/>
        <v>0</v>
      </c>
      <c r="AK33" s="128">
        <f t="shared" si="42"/>
        <v>9145.8116771763562</v>
      </c>
      <c r="AM33" s="185"/>
      <c r="AN33" s="194"/>
    </row>
    <row r="34" spans="1:41" s="105" customFormat="1" ht="12.75" x14ac:dyDescent="0.2">
      <c r="A34" s="17"/>
      <c r="B34" s="27"/>
      <c r="C34" s="89"/>
      <c r="D34" s="29"/>
      <c r="E34" s="29"/>
      <c r="F34" s="29"/>
      <c r="G34" s="29"/>
      <c r="H34" s="29"/>
      <c r="I34" s="29"/>
      <c r="J34" s="157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143"/>
      <c r="W34" s="89"/>
      <c r="X34" s="29"/>
      <c r="Y34" s="29"/>
      <c r="Z34" s="29"/>
      <c r="AA34" s="29"/>
      <c r="AB34" s="29"/>
      <c r="AC34" s="29">
        <f>+V34/$AC$5</f>
        <v>0</v>
      </c>
      <c r="AD34" s="28"/>
      <c r="AE34" s="29"/>
      <c r="AF34" s="29"/>
      <c r="AG34" s="29"/>
      <c r="AH34" s="29">
        <f t="shared" si="44"/>
        <v>0</v>
      </c>
      <c r="AI34" s="29">
        <f t="shared" si="9"/>
        <v>0</v>
      </c>
      <c r="AJ34" s="128">
        <f t="shared" si="36"/>
        <v>0</v>
      </c>
      <c r="AK34" s="128">
        <f t="shared" si="42"/>
        <v>0</v>
      </c>
      <c r="AM34" s="185"/>
      <c r="AN34" s="194"/>
    </row>
    <row r="35" spans="1:41" x14ac:dyDescent="0.25">
      <c r="A35" s="112" t="s">
        <v>23</v>
      </c>
      <c r="B35" s="113"/>
      <c r="C35" s="114">
        <f>+C8+C14+C17+C20+C25+C31</f>
        <v>1225067133.8999999</v>
      </c>
      <c r="D35" s="115">
        <f>+D8+D14+D17+D20+D25+D31</f>
        <v>1214592301.54</v>
      </c>
      <c r="E35" s="115">
        <f>+E8+E14+E17+E20+E25+E31</f>
        <v>1244308060.8999999</v>
      </c>
      <c r="F35" s="115">
        <f>+F8+F14+F17+F20+F25+F31</f>
        <v>1533586889.3800001</v>
      </c>
      <c r="G35" s="115">
        <v>1621951095.8599999</v>
      </c>
      <c r="H35" s="115">
        <v>1540472285.0499997</v>
      </c>
      <c r="I35" s="115">
        <v>1624699073.27</v>
      </c>
      <c r="J35" s="158">
        <f>+J31+J29+J25+J20++J17+J14+J8</f>
        <v>167137728.40000004</v>
      </c>
      <c r="K35" s="158">
        <f t="shared" ref="K35" si="48">+K31+K29+K25+K20++K17+K14+K8</f>
        <v>198507945.18000001</v>
      </c>
      <c r="L35" s="158">
        <f t="shared" ref="L35:P35" si="49">+L31+L29+L25+L20++L17+L14+L8</f>
        <v>153135998.38000003</v>
      </c>
      <c r="M35" s="158">
        <f t="shared" si="49"/>
        <v>142281198.91</v>
      </c>
      <c r="N35" s="158">
        <f t="shared" si="49"/>
        <v>109820840.04000001</v>
      </c>
      <c r="O35" s="158">
        <f t="shared" si="49"/>
        <v>88773706.719999999</v>
      </c>
      <c r="P35" s="158">
        <f t="shared" si="49"/>
        <v>113958552.71000001</v>
      </c>
      <c r="Q35" s="158">
        <f t="shared" ref="Q35" si="50">+Q31+Q29+Q25+Q20++Q17+Q14+Q8</f>
        <v>123994396.60000001</v>
      </c>
      <c r="R35" s="158">
        <f>+R31+R29+R25+R20++R17+R14+R8</f>
        <v>135978029.99000001</v>
      </c>
      <c r="S35" s="158">
        <f>+S31+S29+S25+S20++S17+S14+S8</f>
        <v>118425268.48000002</v>
      </c>
      <c r="T35" s="158">
        <f>+T31+T29+T25+T20++T17+T14+T8</f>
        <v>111763834.78</v>
      </c>
      <c r="U35" s="158">
        <f>+U31+U29+U25+U20++U17+U14+U8</f>
        <v>138297018.29999998</v>
      </c>
      <c r="V35" s="144">
        <f>+V31+V29+V25+V20++V17+V14+V8</f>
        <v>1602074518.49</v>
      </c>
      <c r="W35" s="114">
        <f>+C35/12</f>
        <v>102088927.82499999</v>
      </c>
      <c r="X35" s="115">
        <f>+D35/12</f>
        <v>101216025.12833333</v>
      </c>
      <c r="Y35" s="115">
        <f>+E35/12</f>
        <v>103692338.40833332</v>
      </c>
      <c r="Z35" s="115">
        <f>F35/12</f>
        <v>127798907.44833334</v>
      </c>
      <c r="AA35" s="115">
        <f>G35/12</f>
        <v>135162591.32166666</v>
      </c>
      <c r="AB35" s="115">
        <f>H35/12</f>
        <v>128372690.4208333</v>
      </c>
      <c r="AC35" s="115">
        <f>I35/12</f>
        <v>135391589.43916667</v>
      </c>
      <c r="AD35" s="167">
        <f>$AD$6*C35</f>
        <v>1597986773.2639718</v>
      </c>
      <c r="AE35" s="115">
        <f>$AE$6*D35</f>
        <v>1522207455.3639386</v>
      </c>
      <c r="AF35" s="115">
        <f>$AF$6*E35</f>
        <v>1526913438.6000972</v>
      </c>
      <c r="AG35" s="115">
        <f>$AG$6*$F35</f>
        <v>1820712071.7095997</v>
      </c>
      <c r="AH35" s="115">
        <f t="shared" si="44"/>
        <v>1803470277.8194559</v>
      </c>
      <c r="AI35" s="115">
        <f t="shared" si="9"/>
        <v>1633944351.1910164</v>
      </c>
      <c r="AJ35" s="129">
        <f>$AJ$6*V35</f>
        <v>1652541060.5652652</v>
      </c>
      <c r="AK35" s="129">
        <f t="shared" si="42"/>
        <v>1652541060.5652652</v>
      </c>
    </row>
    <row r="36" spans="1:41" s="93" customFormat="1" x14ac:dyDescent="0.25">
      <c r="A36" s="17"/>
      <c r="B36" s="27"/>
      <c r="C36" s="89"/>
      <c r="D36" s="29"/>
      <c r="E36" s="29"/>
      <c r="F36" s="29"/>
      <c r="G36" s="29"/>
      <c r="H36" s="29"/>
      <c r="I36" s="29"/>
      <c r="J36" s="159"/>
      <c r="K36" s="159"/>
      <c r="L36" s="159"/>
      <c r="M36" s="159"/>
      <c r="N36" s="159"/>
      <c r="O36" s="159"/>
      <c r="P36" s="159"/>
      <c r="Q36" s="159"/>
      <c r="R36" s="159"/>
      <c r="S36" s="159">
        <f>+R36-Q36</f>
        <v>0</v>
      </c>
      <c r="T36" s="159">
        <f>+S36-R36</f>
        <v>0</v>
      </c>
      <c r="U36" s="159">
        <f t="shared" ref="U36" si="51">+T36-S36</f>
        <v>0</v>
      </c>
      <c r="V36" s="126"/>
      <c r="W36" s="89"/>
      <c r="X36" s="29"/>
      <c r="Y36" s="29"/>
      <c r="Z36" s="29"/>
      <c r="AA36" s="29">
        <f t="shared" ref="AA36:AA75" si="52">G36/12</f>
        <v>0</v>
      </c>
      <c r="AB36" s="29"/>
      <c r="AC36" s="29">
        <f>+V36/$AC$5</f>
        <v>0</v>
      </c>
      <c r="AD36" s="28"/>
      <c r="AE36" s="29"/>
      <c r="AF36" s="29"/>
      <c r="AG36" s="29">
        <f>$AG$6*$F36</f>
        <v>0</v>
      </c>
      <c r="AH36" s="29">
        <f t="shared" si="44"/>
        <v>0</v>
      </c>
      <c r="AI36" s="29">
        <f t="shared" si="9"/>
        <v>0</v>
      </c>
      <c r="AJ36" s="133">
        <f>$AJ$6*V36</f>
        <v>0</v>
      </c>
      <c r="AK36" s="126"/>
      <c r="AM36" s="186"/>
      <c r="AN36" s="195"/>
    </row>
    <row r="37" spans="1:41" x14ac:dyDescent="0.25">
      <c r="A37" s="18" t="s">
        <v>24</v>
      </c>
      <c r="B37" s="27"/>
      <c r="C37" s="89"/>
      <c r="D37" s="29"/>
      <c r="E37" s="29"/>
      <c r="F37" s="29"/>
      <c r="G37" s="29"/>
      <c r="H37" s="29"/>
      <c r="I37" s="29"/>
      <c r="J37" s="159"/>
      <c r="K37" s="29"/>
      <c r="L37" s="29"/>
      <c r="M37" s="29"/>
      <c r="N37" s="29"/>
      <c r="O37" s="159"/>
      <c r="P37" s="159"/>
      <c r="Q37" s="159"/>
      <c r="R37" s="159"/>
      <c r="S37" s="159">
        <f>+R37-Q37</f>
        <v>0</v>
      </c>
      <c r="T37" s="159">
        <f>+S37-R37</f>
        <v>0</v>
      </c>
      <c r="U37" s="159">
        <f t="shared" ref="U37" si="53">+T37-S37</f>
        <v>0</v>
      </c>
      <c r="V37" s="126"/>
      <c r="W37" s="89"/>
      <c r="X37" s="29"/>
      <c r="Y37" s="29"/>
      <c r="Z37" s="29"/>
      <c r="AA37" s="29">
        <f t="shared" si="52"/>
        <v>0</v>
      </c>
      <c r="AB37" s="29"/>
      <c r="AC37" s="29">
        <f>+V37/$AC$5</f>
        <v>0</v>
      </c>
      <c r="AD37" s="28"/>
      <c r="AE37" s="29"/>
      <c r="AF37" s="29"/>
      <c r="AG37" s="29"/>
      <c r="AH37" s="29">
        <f t="shared" si="44"/>
        <v>0</v>
      </c>
      <c r="AI37" s="29">
        <f t="shared" si="9"/>
        <v>0</v>
      </c>
      <c r="AJ37" s="133">
        <f>$AJ$6*V37</f>
        <v>0</v>
      </c>
      <c r="AK37" s="126"/>
    </row>
    <row r="38" spans="1:41" x14ac:dyDescent="0.25">
      <c r="A38" s="106" t="s">
        <v>239</v>
      </c>
      <c r="B38" s="27"/>
      <c r="C38" s="89"/>
      <c r="D38" s="29"/>
      <c r="E38" s="29"/>
      <c r="F38" s="29"/>
      <c r="G38" s="29"/>
      <c r="H38" s="29"/>
      <c r="I38" s="29"/>
      <c r="J38" s="15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126"/>
      <c r="W38" s="89"/>
      <c r="X38" s="29"/>
      <c r="Y38" s="29"/>
      <c r="Z38" s="29"/>
      <c r="AA38" s="29">
        <f t="shared" si="52"/>
        <v>0</v>
      </c>
      <c r="AB38" s="29"/>
      <c r="AC38" s="29">
        <f>+V38/$AC$5</f>
        <v>0</v>
      </c>
      <c r="AD38" s="28"/>
      <c r="AE38" s="29"/>
      <c r="AF38" s="29"/>
      <c r="AG38" s="29"/>
      <c r="AH38" s="29">
        <f t="shared" si="44"/>
        <v>0</v>
      </c>
      <c r="AI38" s="29">
        <f t="shared" si="9"/>
        <v>0</v>
      </c>
      <c r="AJ38" s="133">
        <f>$AJ$6*V38</f>
        <v>0</v>
      </c>
      <c r="AK38" s="126"/>
    </row>
    <row r="39" spans="1:41" ht="17.25" x14ac:dyDescent="0.4">
      <c r="A39" s="106" t="s">
        <v>240</v>
      </c>
      <c r="B39" s="96"/>
      <c r="C39" s="97">
        <f>SUM(C40:C45)</f>
        <v>374330571.14999998</v>
      </c>
      <c r="D39" s="98">
        <f t="shared" ref="D39:E39" si="54">SUM(D40:D45)</f>
        <v>401815547.27999997</v>
      </c>
      <c r="E39" s="98">
        <f t="shared" si="54"/>
        <v>411982025.31</v>
      </c>
      <c r="F39" s="98">
        <v>451095885.26999998</v>
      </c>
      <c r="G39" s="98">
        <v>466531307.5</v>
      </c>
      <c r="H39" s="98">
        <v>513848034.11999995</v>
      </c>
      <c r="I39" s="98">
        <v>458756125.16000003</v>
      </c>
      <c r="J39" s="160">
        <f>SUM(J40:J45)</f>
        <v>37454599.18</v>
      </c>
      <c r="K39" s="160">
        <f>SUM(K40:K45)</f>
        <v>39357927.799999997</v>
      </c>
      <c r="L39" s="160">
        <f t="shared" ref="L39:U39" si="55">SUM(L40:L45)</f>
        <v>37193047.109999999</v>
      </c>
      <c r="M39" s="160">
        <f t="shared" si="55"/>
        <v>40499691.150000006</v>
      </c>
      <c r="N39" s="160">
        <f t="shared" si="55"/>
        <v>37795684.509999998</v>
      </c>
      <c r="O39" s="160">
        <f t="shared" si="55"/>
        <v>39144573.020000003</v>
      </c>
      <c r="P39" s="160">
        <f t="shared" si="55"/>
        <v>37492252.549999997</v>
      </c>
      <c r="Q39" s="160">
        <f t="shared" ref="Q39:R39" si="56">SUM(Q40:Q45)</f>
        <v>43673844.899999999</v>
      </c>
      <c r="R39" s="160">
        <f t="shared" si="56"/>
        <v>36725032.240000002</v>
      </c>
      <c r="S39" s="160">
        <f t="shared" si="55"/>
        <v>49699158.860000007</v>
      </c>
      <c r="T39" s="160">
        <f t="shared" si="55"/>
        <v>45967659.530000001</v>
      </c>
      <c r="U39" s="160">
        <f t="shared" si="55"/>
        <v>46228399.75</v>
      </c>
      <c r="V39" s="130">
        <f t="shared" ref="V39:V75" si="57">SUM(J39:U39)</f>
        <v>491231870.60000002</v>
      </c>
      <c r="W39" s="117">
        <f t="shared" ref="W39:W75" si="58">+C39/12</f>
        <v>31194214.262499999</v>
      </c>
      <c r="X39" s="118">
        <f t="shared" ref="X39:X75" si="59">+D39/12</f>
        <v>33484628.939999998</v>
      </c>
      <c r="Y39" s="119">
        <f t="shared" ref="Y39:Y75" si="60">+E39/12</f>
        <v>34331835.442500003</v>
      </c>
      <c r="Z39" s="118">
        <f t="shared" ref="Z39:Z75" si="61">F39/12</f>
        <v>37591323.772500001</v>
      </c>
      <c r="AA39" s="118">
        <f t="shared" si="52"/>
        <v>38877608.958333336</v>
      </c>
      <c r="AB39" s="118">
        <f t="shared" ref="AB39:AB75" si="62">H39/12</f>
        <v>42820669.509999998</v>
      </c>
      <c r="AC39" s="118">
        <f t="shared" ref="AC39:AC75" si="63">I39/12</f>
        <v>38229677.096666671</v>
      </c>
      <c r="AD39" s="168">
        <f t="shared" ref="AD39:AD75" si="64">$AD$6*C39</f>
        <v>488279609.31557906</v>
      </c>
      <c r="AE39" s="98">
        <f t="shared" ref="AE39:AE75" si="65">$AE$6*D39</f>
        <v>503581836.45264429</v>
      </c>
      <c r="AF39" s="98">
        <f t="shared" ref="AF39:AF75" si="66">$AF$6*E39</f>
        <v>505550764.05478621</v>
      </c>
      <c r="AG39" s="98">
        <f t="shared" ref="AG39:AG75" si="67">$AG$6*$F39</f>
        <v>535552129.12759042</v>
      </c>
      <c r="AH39" s="98">
        <f t="shared" si="44"/>
        <v>518742734.53502631</v>
      </c>
      <c r="AI39" s="98">
        <f t="shared" si="9"/>
        <v>545027067.91231322</v>
      </c>
      <c r="AJ39" s="134">
        <f t="shared" ref="AJ39:AJ47" si="68">$AJ$6*I39</f>
        <v>473207285.21870565</v>
      </c>
      <c r="AK39" s="134">
        <f>$AJ$6*V39</f>
        <v>506706040.85876685</v>
      </c>
      <c r="AM39" s="187"/>
      <c r="AN39" s="193"/>
      <c r="AO39" s="32"/>
    </row>
    <row r="40" spans="1:41" s="99" customFormat="1" x14ac:dyDescent="0.25">
      <c r="A40" s="17" t="s">
        <v>25</v>
      </c>
      <c r="B40" s="27"/>
      <c r="C40" s="89">
        <v>197081559.56999999</v>
      </c>
      <c r="D40" s="29">
        <v>204298284.36000001</v>
      </c>
      <c r="E40" s="29">
        <v>216708037.25</v>
      </c>
      <c r="F40" s="29">
        <v>222019603.27000001</v>
      </c>
      <c r="G40" s="29">
        <v>236023465.43000004</v>
      </c>
      <c r="H40" s="29">
        <v>249990772.31000003</v>
      </c>
      <c r="I40" s="29">
        <v>292753634.16000003</v>
      </c>
      <c r="J40" s="159">
        <v>27276126.440000001</v>
      </c>
      <c r="K40" s="29">
        <v>25804820.850000001</v>
      </c>
      <c r="L40" s="29">
        <v>27286093.760000002</v>
      </c>
      <c r="M40" s="29">
        <v>26815541.310000002</v>
      </c>
      <c r="N40" s="29">
        <v>27572476.18</v>
      </c>
      <c r="O40" s="29">
        <v>26880113.120000001</v>
      </c>
      <c r="P40" s="29">
        <v>27704275.760000002</v>
      </c>
      <c r="Q40" s="29">
        <v>27751345.68</v>
      </c>
      <c r="R40" s="29">
        <v>26687567.310000002</v>
      </c>
      <c r="S40" s="29">
        <v>28905775.300000001</v>
      </c>
      <c r="T40" s="29">
        <v>28171777.109999999</v>
      </c>
      <c r="U40" s="29">
        <v>29224097.670000002</v>
      </c>
      <c r="V40" s="126">
        <f t="shared" ref="V40:V52" si="69">SUM(J40:U40)</f>
        <v>330080010.49000007</v>
      </c>
      <c r="W40" s="89">
        <f t="shared" si="58"/>
        <v>16423463.297499999</v>
      </c>
      <c r="X40" s="29">
        <f t="shared" si="59"/>
        <v>17024857.030000001</v>
      </c>
      <c r="Y40" s="111">
        <f t="shared" si="60"/>
        <v>18059003.104166668</v>
      </c>
      <c r="Z40" s="29">
        <f t="shared" si="61"/>
        <v>18501633.605833333</v>
      </c>
      <c r="AA40" s="29">
        <f t="shared" si="52"/>
        <v>19668622.119166669</v>
      </c>
      <c r="AB40" s="29">
        <f t="shared" si="62"/>
        <v>20832564.359166671</v>
      </c>
      <c r="AC40" s="29">
        <f t="shared" si="63"/>
        <v>24396136.180000003</v>
      </c>
      <c r="AD40" s="28">
        <f t="shared" si="64"/>
        <v>257074666.95682576</v>
      </c>
      <c r="AE40" s="29">
        <f t="shared" si="65"/>
        <v>256040130.64840949</v>
      </c>
      <c r="AF40" s="29">
        <f t="shared" si="66"/>
        <v>265926441.15022582</v>
      </c>
      <c r="AG40" s="29">
        <f t="shared" si="67"/>
        <v>263587133.29460526</v>
      </c>
      <c r="AH40" s="29">
        <f t="shared" si="44"/>
        <v>262437816.93384314</v>
      </c>
      <c r="AI40" s="29">
        <f t="shared" ref="AI40:AI75" si="70">$AI$6*H40</f>
        <v>265159596.98200363</v>
      </c>
      <c r="AJ40" s="133">
        <f t="shared" si="68"/>
        <v>301975591.95628756</v>
      </c>
      <c r="AK40" s="133">
        <f>$AJ$6*V40</f>
        <v>340477776.97672892</v>
      </c>
      <c r="AM40" s="190"/>
      <c r="AN40" s="3"/>
      <c r="AO40" s="192"/>
    </row>
    <row r="41" spans="1:41" x14ac:dyDescent="0.25">
      <c r="A41" s="17" t="s">
        <v>26</v>
      </c>
      <c r="B41" s="27"/>
      <c r="C41" s="89">
        <v>13255951.949999999</v>
      </c>
      <c r="D41" s="29">
        <v>11007539.85</v>
      </c>
      <c r="E41" s="29">
        <v>9633115.25</v>
      </c>
      <c r="F41" s="29">
        <v>8615552.4600000009</v>
      </c>
      <c r="G41" s="29">
        <v>9066194.8399999999</v>
      </c>
      <c r="H41" s="29">
        <v>10725299.309999999</v>
      </c>
      <c r="I41" s="29">
        <v>8536339.9299999997</v>
      </c>
      <c r="J41" s="159">
        <v>162993.01999999999</v>
      </c>
      <c r="K41" s="29">
        <v>79758.45</v>
      </c>
      <c r="L41" s="29">
        <v>102246.88</v>
      </c>
      <c r="M41" s="29">
        <v>89888.06</v>
      </c>
      <c r="N41" s="29">
        <v>143228.06</v>
      </c>
      <c r="O41" s="29">
        <v>118278.06</v>
      </c>
      <c r="P41" s="29">
        <v>184546.06</v>
      </c>
      <c r="Q41" s="29">
        <v>157794.06</v>
      </c>
      <c r="R41" s="29">
        <v>160001.4</v>
      </c>
      <c r="S41" s="29">
        <v>165558.06</v>
      </c>
      <c r="T41" s="29">
        <v>548940.63</v>
      </c>
      <c r="U41" s="29">
        <v>418436.08</v>
      </c>
      <c r="V41" s="126">
        <f t="shared" si="69"/>
        <v>2331668.8200000003</v>
      </c>
      <c r="W41" s="89">
        <f t="shared" si="58"/>
        <v>1104662.6624999999</v>
      </c>
      <c r="X41" s="29">
        <f t="shared" si="59"/>
        <v>917294.98749999993</v>
      </c>
      <c r="Y41" s="29">
        <f t="shared" si="60"/>
        <v>802759.60416666663</v>
      </c>
      <c r="Z41" s="29">
        <f t="shared" si="61"/>
        <v>717962.70500000007</v>
      </c>
      <c r="AA41" s="29">
        <f t="shared" si="52"/>
        <v>755516.23666666669</v>
      </c>
      <c r="AB41" s="29">
        <f t="shared" si="62"/>
        <v>893774.94249999989</v>
      </c>
      <c r="AC41" s="29">
        <f t="shared" si="63"/>
        <v>711361.66083333327</v>
      </c>
      <c r="AD41" s="28">
        <f t="shared" si="64"/>
        <v>17291163.314199135</v>
      </c>
      <c r="AE41" s="29">
        <f t="shared" si="65"/>
        <v>13795377.431291774</v>
      </c>
      <c r="AF41" s="29">
        <f t="shared" si="66"/>
        <v>11820973.915550832</v>
      </c>
      <c r="AG41" s="29">
        <f t="shared" si="67"/>
        <v>10228595.769171624</v>
      </c>
      <c r="AH41" s="29">
        <f t="shared" si="44"/>
        <v>10080829.791104523</v>
      </c>
      <c r="AI41" s="29">
        <f t="shared" si="70"/>
        <v>11376084.070112694</v>
      </c>
      <c r="AJ41" s="133">
        <f t="shared" si="68"/>
        <v>8805241.0037478991</v>
      </c>
      <c r="AK41" s="133">
        <f t="shared" ref="AK41:AK45" si="71">$AJ$6*V41</f>
        <v>2405118.1266658488</v>
      </c>
      <c r="AM41" s="187"/>
    </row>
    <row r="42" spans="1:41" x14ac:dyDescent="0.25">
      <c r="A42" s="17" t="s">
        <v>27</v>
      </c>
      <c r="B42" s="27"/>
      <c r="C42" s="89">
        <v>38463659.560000002</v>
      </c>
      <c r="D42" s="29">
        <v>46956045.549999997</v>
      </c>
      <c r="E42" s="29">
        <v>46515003.990000002</v>
      </c>
      <c r="F42" s="29">
        <v>55443619.960000001</v>
      </c>
      <c r="G42" s="29">
        <v>55586721.939999998</v>
      </c>
      <c r="H42" s="29">
        <v>59676600.480000004</v>
      </c>
      <c r="I42" s="29">
        <v>63493198.75</v>
      </c>
      <c r="J42" s="159">
        <v>5077773.5</v>
      </c>
      <c r="K42" s="29">
        <v>5628684</v>
      </c>
      <c r="L42" s="29">
        <v>4911039.0200000005</v>
      </c>
      <c r="M42" s="29">
        <v>5172974.03</v>
      </c>
      <c r="N42" s="29">
        <v>4107051.08</v>
      </c>
      <c r="O42" s="29">
        <v>4144840.42</v>
      </c>
      <c r="P42" s="29">
        <v>4068159.83</v>
      </c>
      <c r="Q42" s="29">
        <v>4327913.7300000004</v>
      </c>
      <c r="R42" s="29">
        <v>3940436.3200000003</v>
      </c>
      <c r="S42" s="29">
        <v>4728173.230000006</v>
      </c>
      <c r="T42" s="29">
        <v>10514886.65</v>
      </c>
      <c r="U42" s="29">
        <v>7397527.0300000003</v>
      </c>
      <c r="V42" s="126">
        <f t="shared" si="69"/>
        <v>64019458.840000004</v>
      </c>
      <c r="W42" s="89">
        <f t="shared" si="58"/>
        <v>3205304.9633333334</v>
      </c>
      <c r="X42" s="29">
        <f t="shared" si="59"/>
        <v>3913003.7958333329</v>
      </c>
      <c r="Y42" s="29">
        <f t="shared" si="60"/>
        <v>3876250.3325</v>
      </c>
      <c r="Z42" s="29">
        <f t="shared" si="61"/>
        <v>4620301.6633333331</v>
      </c>
      <c r="AA42" s="29">
        <f t="shared" si="52"/>
        <v>4632226.8283333331</v>
      </c>
      <c r="AB42" s="29">
        <f t="shared" si="62"/>
        <v>4973050.04</v>
      </c>
      <c r="AC42" s="29">
        <f t="shared" si="63"/>
        <v>5291099.895833333</v>
      </c>
      <c r="AD42" s="28">
        <f t="shared" si="64"/>
        <v>50172286.503627285</v>
      </c>
      <c r="AE42" s="29">
        <f t="shared" si="65"/>
        <v>58848423.886757813</v>
      </c>
      <c r="AF42" s="29">
        <f t="shared" si="66"/>
        <v>57079421.825409271</v>
      </c>
      <c r="AG42" s="29">
        <f t="shared" si="67"/>
        <v>65824029.182501815</v>
      </c>
      <c r="AH42" s="29">
        <f t="shared" si="44"/>
        <v>61807659.377701558</v>
      </c>
      <c r="AI42" s="29">
        <f t="shared" si="70"/>
        <v>63297629.693749562</v>
      </c>
      <c r="AJ42" s="133">
        <f t="shared" si="68"/>
        <v>65493281.86050985</v>
      </c>
      <c r="AK42" s="133">
        <f t="shared" si="71"/>
        <v>66036119.535801925</v>
      </c>
      <c r="AM42" s="187"/>
    </row>
    <row r="43" spans="1:41" x14ac:dyDescent="0.25">
      <c r="A43" s="17" t="s">
        <v>28</v>
      </c>
      <c r="B43" s="27"/>
      <c r="C43" s="89">
        <v>43794837.07</v>
      </c>
      <c r="D43" s="29">
        <v>45766705.810000002</v>
      </c>
      <c r="E43" s="29">
        <v>49043883.759999998</v>
      </c>
      <c r="F43" s="29">
        <v>52236513.450000003</v>
      </c>
      <c r="G43" s="29">
        <v>57529739.719999999</v>
      </c>
      <c r="H43" s="29">
        <v>60268407.24000001</v>
      </c>
      <c r="I43" s="29">
        <v>61090603.759999998</v>
      </c>
      <c r="J43" s="159">
        <v>4167272.62</v>
      </c>
      <c r="K43" s="29">
        <v>6645312.2700000005</v>
      </c>
      <c r="L43" s="29">
        <v>3939571.43</v>
      </c>
      <c r="M43" s="29">
        <v>6576160.1900000004</v>
      </c>
      <c r="N43" s="29">
        <v>3969717.99</v>
      </c>
      <c r="O43" s="29">
        <v>6602106.2800000003</v>
      </c>
      <c r="P43" s="29">
        <v>4029127.75</v>
      </c>
      <c r="Q43" s="29">
        <v>6926825.4699999997</v>
      </c>
      <c r="R43" s="29">
        <v>3912254.93</v>
      </c>
      <c r="S43" s="29">
        <v>7098396.5600000005</v>
      </c>
      <c r="T43" s="29">
        <v>4065484.65</v>
      </c>
      <c r="U43" s="29">
        <v>7211237.4100000001</v>
      </c>
      <c r="V43" s="126">
        <f t="shared" si="69"/>
        <v>65143467.549999997</v>
      </c>
      <c r="W43" s="89">
        <f t="shared" si="58"/>
        <v>3649569.7558333334</v>
      </c>
      <c r="X43" s="29">
        <f t="shared" si="59"/>
        <v>3813892.1508333334</v>
      </c>
      <c r="Y43" s="29">
        <f t="shared" si="60"/>
        <v>4086990.313333333</v>
      </c>
      <c r="Z43" s="29">
        <f t="shared" si="61"/>
        <v>4353042.7875000006</v>
      </c>
      <c r="AA43" s="29">
        <f t="shared" si="52"/>
        <v>4794144.9766666666</v>
      </c>
      <c r="AB43" s="29">
        <f t="shared" si="62"/>
        <v>5022367.2700000005</v>
      </c>
      <c r="AC43" s="29">
        <f t="shared" si="63"/>
        <v>5090883.6466666665</v>
      </c>
      <c r="AD43" s="28">
        <f t="shared" si="64"/>
        <v>57126314.500265844</v>
      </c>
      <c r="AE43" s="29">
        <f t="shared" si="65"/>
        <v>57357864.612758517</v>
      </c>
      <c r="AF43" s="29">
        <f t="shared" si="66"/>
        <v>60182656.970108092</v>
      </c>
      <c r="AG43" s="29">
        <f t="shared" si="67"/>
        <v>62016473.459085241</v>
      </c>
      <c r="AH43" s="29">
        <f t="shared" si="44"/>
        <v>63968128.225652076</v>
      </c>
      <c r="AI43" s="29">
        <f t="shared" si="70"/>
        <v>63925345.831120566</v>
      </c>
      <c r="AJ43" s="133">
        <f t="shared" si="68"/>
        <v>63015003.336595997</v>
      </c>
      <c r="AK43" s="133">
        <f t="shared" si="71"/>
        <v>67195535.358393431</v>
      </c>
      <c r="AM43" s="187"/>
    </row>
    <row r="44" spans="1:41" x14ac:dyDescent="0.25">
      <c r="A44" s="17" t="s">
        <v>29</v>
      </c>
      <c r="B44" s="27"/>
      <c r="C44" s="89">
        <v>66736824.740000002</v>
      </c>
      <c r="D44" s="29">
        <v>87394509.340000004</v>
      </c>
      <c r="E44" s="29">
        <v>83519846.569999993</v>
      </c>
      <c r="F44" s="29">
        <v>105498943.39</v>
      </c>
      <c r="G44" s="29">
        <v>100651083.08000001</v>
      </c>
      <c r="H44" s="29">
        <v>124084906.41000001</v>
      </c>
      <c r="I44" s="29">
        <v>21742754.170000002</v>
      </c>
      <c r="J44" s="159">
        <v>0</v>
      </c>
      <c r="K44" s="29">
        <v>329205.97000000003</v>
      </c>
      <c r="L44" s="29">
        <v>53664.4</v>
      </c>
      <c r="M44" s="172">
        <v>689744.70000000007</v>
      </c>
      <c r="N44" s="29">
        <v>545505.72</v>
      </c>
      <c r="O44" s="29">
        <v>135814.39000000001</v>
      </c>
      <c r="P44" s="29">
        <v>396377.96</v>
      </c>
      <c r="Q44" s="29">
        <v>3612654.89</v>
      </c>
      <c r="R44" s="29">
        <v>1137400</v>
      </c>
      <c r="S44" s="29">
        <v>7892551.1500000004</v>
      </c>
      <c r="T44" s="29">
        <v>1662638.72</v>
      </c>
      <c r="U44" s="29">
        <v>1060548.5900000001</v>
      </c>
      <c r="V44" s="126">
        <f t="shared" si="69"/>
        <v>17516106.490000002</v>
      </c>
      <c r="W44" s="89">
        <f t="shared" si="58"/>
        <v>5561402.0616666665</v>
      </c>
      <c r="X44" s="29">
        <f t="shared" si="59"/>
        <v>7282875.7783333333</v>
      </c>
      <c r="Y44" s="29">
        <f t="shared" si="60"/>
        <v>6959987.2141666664</v>
      </c>
      <c r="Z44" s="29">
        <f t="shared" si="61"/>
        <v>8791578.6158333328</v>
      </c>
      <c r="AA44" s="29">
        <f t="shared" si="52"/>
        <v>8387590.2566666678</v>
      </c>
      <c r="AB44" s="29">
        <f t="shared" si="62"/>
        <v>10340408.867500002</v>
      </c>
      <c r="AC44" s="29">
        <f t="shared" si="63"/>
        <v>1811896.1808333334</v>
      </c>
      <c r="AD44" s="28">
        <f t="shared" si="64"/>
        <v>87052015.577834472</v>
      </c>
      <c r="AE44" s="29">
        <f t="shared" si="65"/>
        <v>109528582.9710491</v>
      </c>
      <c r="AF44" s="29">
        <f t="shared" si="66"/>
        <v>102488748.66671792</v>
      </c>
      <c r="AG44" s="29">
        <f t="shared" si="67"/>
        <v>125250940.20622219</v>
      </c>
      <c r="AH44" s="29">
        <f t="shared" si="44"/>
        <v>111915357.51506093</v>
      </c>
      <c r="AI44" s="29">
        <f t="shared" si="70"/>
        <v>131614073.07636489</v>
      </c>
      <c r="AJ44" s="133">
        <f t="shared" si="68"/>
        <v>22427667.140956353</v>
      </c>
      <c r="AK44" s="133">
        <f t="shared" si="71"/>
        <v>18067876.907025039</v>
      </c>
      <c r="AM44" s="187"/>
    </row>
    <row r="45" spans="1:41" ht="15.75" customHeight="1" x14ac:dyDescent="0.25">
      <c r="A45" s="17" t="s">
        <v>30</v>
      </c>
      <c r="B45" s="27"/>
      <c r="C45" s="89">
        <v>14997738.26</v>
      </c>
      <c r="D45" s="29">
        <v>6392462.3700000001</v>
      </c>
      <c r="E45" s="29">
        <v>6562138.4900000002</v>
      </c>
      <c r="F45" s="29">
        <v>7281652.7400000002</v>
      </c>
      <c r="G45" s="29">
        <v>7674102.4900000002</v>
      </c>
      <c r="H45" s="29">
        <v>9102048.370000001</v>
      </c>
      <c r="I45" s="29">
        <v>11139594.390000001</v>
      </c>
      <c r="J45" s="159">
        <v>770433.6</v>
      </c>
      <c r="K45" s="29">
        <v>870146.26</v>
      </c>
      <c r="L45" s="29">
        <v>900431.62</v>
      </c>
      <c r="M45" s="29">
        <v>1155382.8600000001</v>
      </c>
      <c r="N45" s="29">
        <v>1457705.48</v>
      </c>
      <c r="O45" s="29">
        <v>1263420.75</v>
      </c>
      <c r="P45" s="29">
        <v>1109765.19</v>
      </c>
      <c r="Q45" s="29">
        <v>897311.07000000007</v>
      </c>
      <c r="R45" s="29">
        <v>887372.28</v>
      </c>
      <c r="S45" s="29">
        <v>908704.56</v>
      </c>
      <c r="T45" s="29">
        <v>1003931.77</v>
      </c>
      <c r="U45" s="29">
        <v>916552.97</v>
      </c>
      <c r="V45" s="126">
        <f t="shared" si="69"/>
        <v>12141158.41</v>
      </c>
      <c r="W45" s="89">
        <f t="shared" si="58"/>
        <v>1249811.5216666667</v>
      </c>
      <c r="X45" s="29">
        <f t="shared" si="59"/>
        <v>532705.19750000001</v>
      </c>
      <c r="Y45" s="29">
        <f t="shared" si="60"/>
        <v>546844.87416666665</v>
      </c>
      <c r="Z45" s="29">
        <f t="shared" si="61"/>
        <v>606804.39500000002</v>
      </c>
      <c r="AA45" s="29">
        <f t="shared" si="52"/>
        <v>639508.54083333339</v>
      </c>
      <c r="AB45" s="29">
        <f t="shared" si="62"/>
        <v>758504.03083333338</v>
      </c>
      <c r="AC45" s="29">
        <f t="shared" si="63"/>
        <v>928299.53250000009</v>
      </c>
      <c r="AD45" s="28">
        <f t="shared" si="64"/>
        <v>19563162.462826576</v>
      </c>
      <c r="AE45" s="29">
        <f t="shared" si="65"/>
        <v>8011456.9023776855</v>
      </c>
      <c r="AF45" s="29">
        <f t="shared" si="66"/>
        <v>8052521.5267742304</v>
      </c>
      <c r="AG45" s="29">
        <f t="shared" si="67"/>
        <v>8644957.2160043418</v>
      </c>
      <c r="AH45" s="29">
        <f t="shared" si="44"/>
        <v>8532942.6916641705</v>
      </c>
      <c r="AI45" s="29">
        <f t="shared" si="70"/>
        <v>9654338.2589620464</v>
      </c>
      <c r="AJ45" s="133">
        <f t="shared" si="68"/>
        <v>11490499.920608021</v>
      </c>
      <c r="AK45" s="133">
        <f t="shared" si="71"/>
        <v>12523613.954151737</v>
      </c>
      <c r="AM45" s="187"/>
    </row>
    <row r="46" spans="1:41" x14ac:dyDescent="0.25">
      <c r="A46" s="95" t="s">
        <v>241</v>
      </c>
      <c r="B46" s="96"/>
      <c r="C46" s="97">
        <f t="shared" ref="C46:E46" si="72">SUM(C47:C54)</f>
        <v>84205665.870000005</v>
      </c>
      <c r="D46" s="98">
        <f t="shared" si="72"/>
        <v>95710716.840000004</v>
      </c>
      <c r="E46" s="98">
        <f t="shared" si="72"/>
        <v>98019902.74000001</v>
      </c>
      <c r="F46" s="98">
        <v>109122026.81999999</v>
      </c>
      <c r="G46" s="98">
        <v>123849705.21000001</v>
      </c>
      <c r="H46" s="98">
        <v>134428646.43000001</v>
      </c>
      <c r="I46" s="98">
        <v>146125266.37</v>
      </c>
      <c r="J46" s="161">
        <f>SUM(J47:J54)</f>
        <v>10639871.279999999</v>
      </c>
      <c r="K46" s="161">
        <f t="shared" ref="K46:U46" si="73">SUM(K47:K54)</f>
        <v>10080392.220000001</v>
      </c>
      <c r="L46" s="161">
        <f t="shared" si="73"/>
        <v>11627628.01</v>
      </c>
      <c r="M46" s="161">
        <f>SUM(M47:M54)</f>
        <v>9204179.8699999992</v>
      </c>
      <c r="N46" s="161">
        <f t="shared" si="73"/>
        <v>15986869.76</v>
      </c>
      <c r="O46" s="161">
        <f t="shared" si="73"/>
        <v>13553281.460000001</v>
      </c>
      <c r="P46" s="161">
        <f t="shared" si="73"/>
        <v>13790164.140000001</v>
      </c>
      <c r="Q46" s="161">
        <f t="shared" ref="Q46:R46" si="74">SUM(Q47:Q54)</f>
        <v>13126157.539999999</v>
      </c>
      <c r="R46" s="161">
        <f t="shared" si="74"/>
        <v>14119117.199999999</v>
      </c>
      <c r="S46" s="161">
        <f t="shared" si="73"/>
        <v>14549523.09</v>
      </c>
      <c r="T46" s="161">
        <f t="shared" si="73"/>
        <v>14465346.559999986</v>
      </c>
      <c r="U46" s="161">
        <f t="shared" si="73"/>
        <v>16002649.740000002</v>
      </c>
      <c r="V46" s="130">
        <f t="shared" si="57"/>
        <v>157145180.87</v>
      </c>
      <c r="W46" s="97">
        <f t="shared" si="58"/>
        <v>7017138.8225000007</v>
      </c>
      <c r="X46" s="98">
        <f t="shared" si="59"/>
        <v>7975893.0700000003</v>
      </c>
      <c r="Y46" s="98">
        <f t="shared" si="60"/>
        <v>8168325.2283333344</v>
      </c>
      <c r="Z46" s="98">
        <f t="shared" si="61"/>
        <v>9093502.2349999994</v>
      </c>
      <c r="AA46" s="98">
        <f t="shared" si="52"/>
        <v>10320808.7675</v>
      </c>
      <c r="AB46" s="98">
        <f t="shared" si="62"/>
        <v>11202387.202500001</v>
      </c>
      <c r="AC46" s="98">
        <f t="shared" si="63"/>
        <v>12177105.530833334</v>
      </c>
      <c r="AD46" s="168">
        <f t="shared" si="64"/>
        <v>109838503.18943365</v>
      </c>
      <c r="AE46" s="98">
        <f t="shared" si="65"/>
        <v>119951004.5859424</v>
      </c>
      <c r="AF46" s="98">
        <f t="shared" si="66"/>
        <v>120282035.81332317</v>
      </c>
      <c r="AG46" s="98">
        <f t="shared" si="67"/>
        <v>129552353.95949109</v>
      </c>
      <c r="AH46" s="98">
        <f t="shared" si="44"/>
        <v>137710232.34489423</v>
      </c>
      <c r="AI46" s="98">
        <f t="shared" si="70"/>
        <v>142585445.77802885</v>
      </c>
      <c r="AJ46" s="134">
        <f t="shared" si="68"/>
        <v>150728321.2331855</v>
      </c>
      <c r="AK46" s="134">
        <f>$AJ$6*V46</f>
        <v>162095371.25800756</v>
      </c>
      <c r="AM46" s="187"/>
      <c r="AN46" s="193"/>
    </row>
    <row r="47" spans="1:41" s="99" customFormat="1" ht="26.25" x14ac:dyDescent="0.25">
      <c r="A47" s="17" t="s">
        <v>31</v>
      </c>
      <c r="B47" s="27"/>
      <c r="C47" s="89">
        <v>5422316.3899999997</v>
      </c>
      <c r="D47" s="29">
        <v>5981379.5899999999</v>
      </c>
      <c r="E47" s="29">
        <v>5674816.9900000002</v>
      </c>
      <c r="F47" s="29">
        <v>7972735.0899999999</v>
      </c>
      <c r="G47" s="29">
        <v>5710007.1099999994</v>
      </c>
      <c r="H47" s="29">
        <v>5351683.8500000006</v>
      </c>
      <c r="I47" s="29">
        <v>7636813.5099999998</v>
      </c>
      <c r="J47" s="159">
        <v>362596.06</v>
      </c>
      <c r="K47" s="29">
        <v>499314.79</v>
      </c>
      <c r="L47" s="29">
        <v>279887.27</v>
      </c>
      <c r="M47" s="29">
        <v>339253.18</v>
      </c>
      <c r="N47" s="29">
        <v>876702.69000000006</v>
      </c>
      <c r="O47" s="29">
        <v>487900.38</v>
      </c>
      <c r="P47" s="29">
        <v>1049992.07</v>
      </c>
      <c r="Q47" s="29">
        <v>673297.64</v>
      </c>
      <c r="R47" s="29">
        <v>785907</v>
      </c>
      <c r="S47" s="29">
        <v>728726.89</v>
      </c>
      <c r="T47" s="29">
        <v>699804.21000000031</v>
      </c>
      <c r="U47" s="29">
        <v>907152.71</v>
      </c>
      <c r="V47" s="126">
        <f t="shared" si="69"/>
        <v>7690534.8899999997</v>
      </c>
      <c r="W47" s="89">
        <f t="shared" si="58"/>
        <v>451859.69916666666</v>
      </c>
      <c r="X47" s="29">
        <f t="shared" si="59"/>
        <v>498448.29916666663</v>
      </c>
      <c r="Y47" s="29">
        <f t="shared" si="60"/>
        <v>472901.41583333333</v>
      </c>
      <c r="Z47" s="29">
        <f t="shared" si="61"/>
        <v>664394.59083333332</v>
      </c>
      <c r="AA47" s="29">
        <f t="shared" si="52"/>
        <v>475833.92583333328</v>
      </c>
      <c r="AB47" s="29">
        <f t="shared" si="62"/>
        <v>445973.65416666673</v>
      </c>
      <c r="AC47" s="29">
        <f t="shared" si="63"/>
        <v>636401.12583333335</v>
      </c>
      <c r="AD47" s="28">
        <f t="shared" si="64"/>
        <v>7072910.2364276964</v>
      </c>
      <c r="AE47" s="29">
        <f t="shared" si="65"/>
        <v>7496260.7565645333</v>
      </c>
      <c r="AF47" s="29">
        <f t="shared" si="66"/>
        <v>6963672.9005515315</v>
      </c>
      <c r="AG47" s="29">
        <f t="shared" si="67"/>
        <v>9465427.1782241724</v>
      </c>
      <c r="AH47" s="29">
        <f t="shared" si="44"/>
        <v>6349037.3632767238</v>
      </c>
      <c r="AI47" s="29">
        <f t="shared" si="70"/>
        <v>5676410.8520030091</v>
      </c>
      <c r="AJ47" s="133">
        <f t="shared" si="68"/>
        <v>7877378.8306984538</v>
      </c>
      <c r="AK47" s="133">
        <f>$AJ$6*V47</f>
        <v>7932792.4742310308</v>
      </c>
      <c r="AM47" s="190"/>
      <c r="AN47" s="3"/>
    </row>
    <row r="48" spans="1:41" x14ac:dyDescent="0.25">
      <c r="A48" s="17" t="s">
        <v>32</v>
      </c>
      <c r="B48" s="27"/>
      <c r="C48" s="89">
        <v>3003002.39</v>
      </c>
      <c r="D48" s="29">
        <v>1992175.5</v>
      </c>
      <c r="E48" s="29">
        <v>2156811.7400000002</v>
      </c>
      <c r="F48" s="29">
        <v>1939888.24</v>
      </c>
      <c r="G48" s="29">
        <v>2152034.39</v>
      </c>
      <c r="H48" s="29">
        <v>2256037.54</v>
      </c>
      <c r="I48" s="29">
        <v>3718136.26</v>
      </c>
      <c r="J48" s="159">
        <v>173183</v>
      </c>
      <c r="K48" s="29">
        <v>240046.5</v>
      </c>
      <c r="L48" s="29">
        <v>232503.4</v>
      </c>
      <c r="M48" s="29">
        <v>119050.44</v>
      </c>
      <c r="N48" s="29">
        <v>239429.44</v>
      </c>
      <c r="O48" s="29">
        <v>106649.09</v>
      </c>
      <c r="P48" s="29">
        <v>211721.52000000002</v>
      </c>
      <c r="Q48" s="29">
        <v>235531.04</v>
      </c>
      <c r="R48" s="29">
        <v>167588.20000000001</v>
      </c>
      <c r="S48" s="29">
        <v>302618.2</v>
      </c>
      <c r="T48" s="29">
        <v>353331.03</v>
      </c>
      <c r="U48" s="29">
        <v>262251.51</v>
      </c>
      <c r="V48" s="126">
        <f t="shared" si="69"/>
        <v>2643903.37</v>
      </c>
      <c r="W48" s="89">
        <f t="shared" si="58"/>
        <v>250250.19916666669</v>
      </c>
      <c r="X48" s="29">
        <f t="shared" si="59"/>
        <v>166014.625</v>
      </c>
      <c r="Y48" s="29">
        <f t="shared" si="60"/>
        <v>179734.31166666668</v>
      </c>
      <c r="Z48" s="29">
        <f t="shared" si="61"/>
        <v>161657.35333333333</v>
      </c>
      <c r="AA48" s="29">
        <f t="shared" si="52"/>
        <v>179336.19916666669</v>
      </c>
      <c r="AB48" s="29">
        <f t="shared" si="62"/>
        <v>188003.12833333333</v>
      </c>
      <c r="AC48" s="29">
        <f t="shared" si="63"/>
        <v>309844.6883333333</v>
      </c>
      <c r="AD48" s="28">
        <f t="shared" si="64"/>
        <v>3917138.8787676105</v>
      </c>
      <c r="AE48" s="29">
        <f t="shared" si="65"/>
        <v>2496726.1809978737</v>
      </c>
      <c r="AF48" s="29">
        <f t="shared" si="66"/>
        <v>2646663.5826135064</v>
      </c>
      <c r="AG48" s="29">
        <f t="shared" si="67"/>
        <v>2303083.0276355585</v>
      </c>
      <c r="AH48" s="29">
        <f t="shared" si="44"/>
        <v>2392877.3617878095</v>
      </c>
      <c r="AI48" s="29">
        <f t="shared" si="70"/>
        <v>2392928.344334498</v>
      </c>
      <c r="AJ48" s="133">
        <f t="shared" ref="AJ48:AJ54" si="75">$AJ$6*I48</f>
        <v>3835260.3249802706</v>
      </c>
      <c r="AK48" s="133">
        <f t="shared" ref="AK48:AK54" si="76">$AJ$6*V48</f>
        <v>2727188.2978389375</v>
      </c>
      <c r="AM48" s="187"/>
    </row>
    <row r="49" spans="1:40" x14ac:dyDescent="0.25">
      <c r="A49" s="17" t="s">
        <v>33</v>
      </c>
      <c r="B49" s="27"/>
      <c r="C49" s="89">
        <v>11461984.08</v>
      </c>
      <c r="D49" s="29">
        <v>11795383.48</v>
      </c>
      <c r="E49" s="29">
        <v>6368791.9100000001</v>
      </c>
      <c r="F49" s="29">
        <v>4909059.25</v>
      </c>
      <c r="G49" s="29">
        <v>24077442.190000001</v>
      </c>
      <c r="H49" s="29">
        <v>20466782.119999997</v>
      </c>
      <c r="I49" s="29">
        <v>11800310.84</v>
      </c>
      <c r="J49" s="159">
        <v>2973.88</v>
      </c>
      <c r="K49" s="29">
        <v>254226.61</v>
      </c>
      <c r="L49" s="29">
        <v>434651.76</v>
      </c>
      <c r="M49" s="29">
        <v>391529.17</v>
      </c>
      <c r="N49" s="29">
        <v>666342.19000000006</v>
      </c>
      <c r="O49" s="29">
        <v>105148.27</v>
      </c>
      <c r="P49" s="29">
        <v>20805.57</v>
      </c>
      <c r="Q49" s="29">
        <v>375688.36</v>
      </c>
      <c r="R49" s="29">
        <v>565092.80000000005</v>
      </c>
      <c r="S49" s="29">
        <v>598199.06999999995</v>
      </c>
      <c r="T49" s="29">
        <v>1422918.86</v>
      </c>
      <c r="U49" s="29">
        <v>1468356.4000000001</v>
      </c>
      <c r="V49" s="126">
        <f t="shared" si="69"/>
        <v>6305932.9400000004</v>
      </c>
      <c r="W49" s="89">
        <f t="shared" si="58"/>
        <v>955165.34</v>
      </c>
      <c r="X49" s="29">
        <f t="shared" si="59"/>
        <v>982948.62333333341</v>
      </c>
      <c r="Y49" s="29">
        <f t="shared" si="60"/>
        <v>530732.65916666668</v>
      </c>
      <c r="Z49" s="29">
        <f t="shared" si="61"/>
        <v>409088.27083333331</v>
      </c>
      <c r="AA49" s="29">
        <f t="shared" si="52"/>
        <v>2006453.5158333334</v>
      </c>
      <c r="AB49" s="29">
        <f t="shared" si="62"/>
        <v>1705565.1766666665</v>
      </c>
      <c r="AC49" s="29">
        <f t="shared" si="63"/>
        <v>983359.23666666669</v>
      </c>
      <c r="AD49" s="28">
        <f t="shared" si="64"/>
        <v>14951098.146672938</v>
      </c>
      <c r="AE49" s="29">
        <f t="shared" si="65"/>
        <v>14782755.208778448</v>
      </c>
      <c r="AF49" s="29">
        <f t="shared" si="66"/>
        <v>7815262.3619530722</v>
      </c>
      <c r="AG49" s="29">
        <f t="shared" si="67"/>
        <v>5828155.8737282436</v>
      </c>
      <c r="AH49" s="29">
        <f t="shared" si="44"/>
        <v>26772047.237686429</v>
      </c>
      <c r="AI49" s="29">
        <f t="shared" si="70"/>
        <v>21708656.076825079</v>
      </c>
      <c r="AJ49" s="133">
        <f t="shared" si="75"/>
        <v>12172029.431510564</v>
      </c>
      <c r="AK49" s="133">
        <f t="shared" si="76"/>
        <v>6504574.5302427933</v>
      </c>
      <c r="AM49" s="187"/>
    </row>
    <row r="50" spans="1:40" x14ac:dyDescent="0.25">
      <c r="A50" s="17" t="s">
        <v>34</v>
      </c>
      <c r="B50" s="27"/>
      <c r="C50" s="89">
        <v>3757909.01</v>
      </c>
      <c r="D50" s="29">
        <v>3233611.72</v>
      </c>
      <c r="E50" s="29">
        <v>2150878.5299999998</v>
      </c>
      <c r="F50" s="29">
        <v>3847203.1</v>
      </c>
      <c r="G50" s="29">
        <v>644110.26</v>
      </c>
      <c r="H50" s="29">
        <v>266975.24</v>
      </c>
      <c r="I50" s="29">
        <v>876194.58</v>
      </c>
      <c r="J50" s="159">
        <v>0</v>
      </c>
      <c r="K50" s="29">
        <v>2856</v>
      </c>
      <c r="L50" s="29">
        <v>781289</v>
      </c>
      <c r="M50" s="29">
        <v>1158455</v>
      </c>
      <c r="N50" s="29">
        <v>2704917</v>
      </c>
      <c r="O50" s="29">
        <v>2465256</v>
      </c>
      <c r="P50" s="29">
        <v>442956.16000000003</v>
      </c>
      <c r="Q50" s="29">
        <v>724281</v>
      </c>
      <c r="R50" s="29">
        <v>797823.51</v>
      </c>
      <c r="S50" s="29">
        <v>717476.55</v>
      </c>
      <c r="T50" s="29">
        <v>356962</v>
      </c>
      <c r="U50" s="29">
        <v>2102476.63</v>
      </c>
      <c r="V50" s="126">
        <f t="shared" si="69"/>
        <v>12254748.850000001</v>
      </c>
      <c r="W50" s="89">
        <f t="shared" si="58"/>
        <v>313159.08416666667</v>
      </c>
      <c r="X50" s="29">
        <f t="shared" si="59"/>
        <v>269467.64333333337</v>
      </c>
      <c r="Y50" s="29">
        <f t="shared" si="60"/>
        <v>179239.87749999997</v>
      </c>
      <c r="Z50" s="29">
        <f t="shared" si="61"/>
        <v>320600.25833333336</v>
      </c>
      <c r="AA50" s="29">
        <f t="shared" si="52"/>
        <v>53675.855000000003</v>
      </c>
      <c r="AB50" s="29">
        <f t="shared" si="62"/>
        <v>22247.936666666665</v>
      </c>
      <c r="AC50" s="29">
        <f t="shared" si="63"/>
        <v>73016.214999999997</v>
      </c>
      <c r="AD50" s="28">
        <f t="shared" si="64"/>
        <v>4901844.7454322875</v>
      </c>
      <c r="AE50" s="29">
        <f t="shared" si="65"/>
        <v>4052576.2115363665</v>
      </c>
      <c r="AF50" s="29">
        <f t="shared" si="66"/>
        <v>2639382.8308706586</v>
      </c>
      <c r="AG50" s="29">
        <f t="shared" si="67"/>
        <v>4567494.1374338698</v>
      </c>
      <c r="AH50" s="29">
        <f t="shared" si="44"/>
        <v>716195.27402127627</v>
      </c>
      <c r="AI50" s="29">
        <f t="shared" si="70"/>
        <v>283174.64036148321</v>
      </c>
      <c r="AJ50" s="133">
        <f t="shared" si="75"/>
        <v>903795.36268978799</v>
      </c>
      <c r="AK50" s="133">
        <f t="shared" si="76"/>
        <v>12640782.577721508</v>
      </c>
      <c r="AM50" s="187"/>
    </row>
    <row r="51" spans="1:40" x14ac:dyDescent="0.25">
      <c r="A51" s="17" t="s">
        <v>35</v>
      </c>
      <c r="B51" s="27"/>
      <c r="C51" s="89">
        <v>59087386.32</v>
      </c>
      <c r="D51" s="29">
        <v>71596398.170000002</v>
      </c>
      <c r="E51" s="29">
        <v>80449843.450000003</v>
      </c>
      <c r="F51" s="29">
        <v>86562072.170000002</v>
      </c>
      <c r="G51" s="29">
        <v>88773733.079999998</v>
      </c>
      <c r="H51" s="29">
        <v>105625302.00999999</v>
      </c>
      <c r="I51" s="29">
        <v>118883079.23999999</v>
      </c>
      <c r="J51" s="159">
        <v>10101019.34</v>
      </c>
      <c r="K51" s="29">
        <v>8877647.0199999996</v>
      </c>
      <c r="L51" s="29">
        <v>9750754.5999999996</v>
      </c>
      <c r="M51" s="29">
        <v>7138332.7300000004</v>
      </c>
      <c r="N51" s="29">
        <v>11188569.6</v>
      </c>
      <c r="O51" s="29">
        <v>9165185.0700000003</v>
      </c>
      <c r="P51" s="29">
        <v>11744667.57</v>
      </c>
      <c r="Q51" s="29">
        <v>10666380.84</v>
      </c>
      <c r="R51" s="29">
        <v>9373930.0800000001</v>
      </c>
      <c r="S51" s="29">
        <v>11052131.08</v>
      </c>
      <c r="T51" s="29">
        <v>10411880.149999985</v>
      </c>
      <c r="U51" s="29">
        <v>8459729.540000001</v>
      </c>
      <c r="V51" s="126">
        <f t="shared" si="69"/>
        <v>117930227.62</v>
      </c>
      <c r="W51" s="89">
        <f t="shared" si="58"/>
        <v>4923948.8600000003</v>
      </c>
      <c r="X51" s="29">
        <f t="shared" si="59"/>
        <v>5966366.5141666671</v>
      </c>
      <c r="Y51" s="29">
        <f t="shared" si="60"/>
        <v>6704153.6208333336</v>
      </c>
      <c r="Z51" s="29">
        <f t="shared" si="61"/>
        <v>7213506.0141666671</v>
      </c>
      <c r="AA51" s="29">
        <f t="shared" si="52"/>
        <v>7397811.0899999999</v>
      </c>
      <c r="AB51" s="29">
        <f t="shared" si="62"/>
        <v>8802108.5008333325</v>
      </c>
      <c r="AC51" s="29">
        <f t="shared" si="63"/>
        <v>9906923.2699999996</v>
      </c>
      <c r="AD51" s="28">
        <f t="shared" si="64"/>
        <v>77074030.633333415</v>
      </c>
      <c r="AE51" s="29">
        <f t="shared" si="65"/>
        <v>89729344.516177043</v>
      </c>
      <c r="AF51" s="29">
        <f t="shared" si="66"/>
        <v>98721491.049595609</v>
      </c>
      <c r="AG51" s="29">
        <f t="shared" si="67"/>
        <v>102768620.96534558</v>
      </c>
      <c r="AH51" s="29">
        <f t="shared" si="44"/>
        <v>98708764.690570578</v>
      </c>
      <c r="AI51" s="29">
        <f t="shared" si="70"/>
        <v>112034385.32260443</v>
      </c>
      <c r="AJ51" s="133">
        <f t="shared" si="75"/>
        <v>122627984.89280155</v>
      </c>
      <c r="AK51" s="133">
        <f t="shared" si="76"/>
        <v>121645117.736185</v>
      </c>
      <c r="AM51" s="187"/>
    </row>
    <row r="52" spans="1:40" x14ac:dyDescent="0.25">
      <c r="A52" s="17" t="s">
        <v>36</v>
      </c>
      <c r="B52" s="27"/>
      <c r="C52" s="89">
        <v>6867.2</v>
      </c>
      <c r="D52" s="29"/>
      <c r="E52" s="29"/>
      <c r="F52" s="29"/>
      <c r="G52" s="29">
        <v>0</v>
      </c>
      <c r="H52" s="29">
        <v>0</v>
      </c>
      <c r="I52" s="29"/>
      <c r="J52" s="159"/>
      <c r="K52" s="29">
        <v>41442</v>
      </c>
      <c r="L52" s="29">
        <v>0</v>
      </c>
      <c r="M52" s="29"/>
      <c r="N52" s="29"/>
      <c r="O52" s="29">
        <v>127600</v>
      </c>
      <c r="P52" s="29">
        <v>40041</v>
      </c>
      <c r="Q52" s="29">
        <v>1301</v>
      </c>
      <c r="R52" s="29">
        <v>1400</v>
      </c>
      <c r="S52" s="29">
        <v>101246</v>
      </c>
      <c r="T52" s="29">
        <v>110579</v>
      </c>
      <c r="U52" s="29">
        <v>6620</v>
      </c>
      <c r="V52" s="126">
        <f t="shared" si="69"/>
        <v>430229</v>
      </c>
      <c r="W52" s="89">
        <f t="shared" si="58"/>
        <v>572.26666666666665</v>
      </c>
      <c r="X52" s="29">
        <f t="shared" si="59"/>
        <v>0</v>
      </c>
      <c r="Y52" s="29">
        <f t="shared" si="60"/>
        <v>0</v>
      </c>
      <c r="Z52" s="29">
        <f t="shared" si="61"/>
        <v>0</v>
      </c>
      <c r="AA52" s="29">
        <f t="shared" si="52"/>
        <v>0</v>
      </c>
      <c r="AB52" s="29">
        <f t="shared" si="62"/>
        <v>0</v>
      </c>
      <c r="AC52" s="29">
        <f t="shared" si="63"/>
        <v>0</v>
      </c>
      <c r="AD52" s="28">
        <f t="shared" si="64"/>
        <v>8957.6272725753424</v>
      </c>
      <c r="AE52" s="29">
        <f t="shared" si="65"/>
        <v>0</v>
      </c>
      <c r="AF52" s="29">
        <f t="shared" si="66"/>
        <v>0</v>
      </c>
      <c r="AG52" s="29">
        <f t="shared" si="67"/>
        <v>0</v>
      </c>
      <c r="AH52" s="29">
        <f t="shared" si="44"/>
        <v>0</v>
      </c>
      <c r="AI52" s="29">
        <f t="shared" si="70"/>
        <v>0</v>
      </c>
      <c r="AJ52" s="133">
        <f t="shared" si="75"/>
        <v>0</v>
      </c>
      <c r="AK52" s="133">
        <f t="shared" si="76"/>
        <v>443781.53434213757</v>
      </c>
      <c r="AM52" s="187"/>
    </row>
    <row r="53" spans="1:40" x14ac:dyDescent="0.25">
      <c r="A53" s="17" t="s">
        <v>37</v>
      </c>
      <c r="B53" s="27"/>
      <c r="C53" s="89">
        <v>758158.7</v>
      </c>
      <c r="D53" s="29"/>
      <c r="E53" s="29">
        <v>725000</v>
      </c>
      <c r="F53" s="29">
        <v>600000</v>
      </c>
      <c r="G53" s="29">
        <v>1734451.46</v>
      </c>
      <c r="H53" s="29">
        <v>0</v>
      </c>
      <c r="I53" s="29">
        <v>845169.25</v>
      </c>
      <c r="J53" s="159"/>
      <c r="K53" s="29"/>
      <c r="L53" s="29">
        <v>0</v>
      </c>
      <c r="M53" s="29">
        <v>0</v>
      </c>
      <c r="N53" s="29"/>
      <c r="O53" s="29">
        <v>777250</v>
      </c>
      <c r="P53" s="29"/>
      <c r="Q53" s="29"/>
      <c r="R53" s="29">
        <v>1179030</v>
      </c>
      <c r="S53" s="29"/>
      <c r="T53" s="29"/>
      <c r="U53" s="29"/>
      <c r="V53" s="126">
        <f t="shared" si="57"/>
        <v>1956280</v>
      </c>
      <c r="W53" s="89">
        <f t="shared" si="58"/>
        <v>63179.891666666663</v>
      </c>
      <c r="X53" s="29">
        <f t="shared" si="59"/>
        <v>0</v>
      </c>
      <c r="Y53" s="29">
        <f t="shared" si="60"/>
        <v>60416.666666666664</v>
      </c>
      <c r="Z53" s="29">
        <f t="shared" si="61"/>
        <v>50000</v>
      </c>
      <c r="AA53" s="29">
        <f t="shared" si="52"/>
        <v>144537.62166666667</v>
      </c>
      <c r="AB53" s="29">
        <f t="shared" si="62"/>
        <v>0</v>
      </c>
      <c r="AC53" s="29">
        <f t="shared" si="63"/>
        <v>70430.770833333328</v>
      </c>
      <c r="AD53" s="28">
        <f t="shared" si="64"/>
        <v>988947.90424922341</v>
      </c>
      <c r="AE53" s="29">
        <f t="shared" si="65"/>
        <v>0</v>
      </c>
      <c r="AF53" s="29">
        <f t="shared" si="66"/>
        <v>889660.91096796049</v>
      </c>
      <c r="AG53" s="29">
        <f t="shared" si="67"/>
        <v>712334.75624417164</v>
      </c>
      <c r="AH53" s="29">
        <f t="shared" si="44"/>
        <v>1928561.0179091117</v>
      </c>
      <c r="AI53" s="29">
        <f t="shared" si="70"/>
        <v>0</v>
      </c>
      <c r="AJ53" s="133">
        <f t="shared" si="75"/>
        <v>871792.71165773028</v>
      </c>
      <c r="AK53" s="133">
        <f t="shared" si="76"/>
        <v>2017904.2788906302</v>
      </c>
      <c r="AM53" s="187"/>
    </row>
    <row r="54" spans="1:40" x14ac:dyDescent="0.25">
      <c r="A54" s="17" t="s">
        <v>38</v>
      </c>
      <c r="B54" s="27"/>
      <c r="C54" s="89">
        <v>708041.78</v>
      </c>
      <c r="D54" s="29">
        <v>1111768.3799999999</v>
      </c>
      <c r="E54" s="29">
        <v>493760.12</v>
      </c>
      <c r="F54" s="29">
        <v>3291068.97</v>
      </c>
      <c r="G54" s="29">
        <v>757926.72000000009</v>
      </c>
      <c r="H54" s="29">
        <v>461865.67000000004</v>
      </c>
      <c r="I54" s="29">
        <v>2365562.69</v>
      </c>
      <c r="J54" s="159">
        <v>99</v>
      </c>
      <c r="K54" s="29">
        <v>164859.30000000002</v>
      </c>
      <c r="L54" s="29">
        <v>148541.98000000001</v>
      </c>
      <c r="M54" s="29">
        <v>57559.35</v>
      </c>
      <c r="N54" s="29">
        <v>310908.84000000003</v>
      </c>
      <c r="O54" s="29">
        <v>318292.65000000002</v>
      </c>
      <c r="P54" s="29">
        <v>279980.25</v>
      </c>
      <c r="Q54" s="29">
        <v>449677.66000000003</v>
      </c>
      <c r="R54" s="29">
        <v>1248345.6100000001</v>
      </c>
      <c r="S54" s="29">
        <v>1049125.3</v>
      </c>
      <c r="T54" s="29">
        <v>1109871.31</v>
      </c>
      <c r="U54" s="29">
        <v>2796062.95</v>
      </c>
      <c r="V54" s="126">
        <f t="shared" si="57"/>
        <v>7933324.2000000002</v>
      </c>
      <c r="W54" s="89">
        <f t="shared" si="58"/>
        <v>59003.481666666667</v>
      </c>
      <c r="X54" s="29">
        <f t="shared" si="59"/>
        <v>92647.364999999991</v>
      </c>
      <c r="Y54" s="29">
        <f t="shared" si="60"/>
        <v>41146.676666666666</v>
      </c>
      <c r="Z54" s="29">
        <f t="shared" si="61"/>
        <v>274255.7475</v>
      </c>
      <c r="AA54" s="29">
        <f t="shared" si="52"/>
        <v>63160.560000000005</v>
      </c>
      <c r="AB54" s="29">
        <f t="shared" si="62"/>
        <v>38488.805833333339</v>
      </c>
      <c r="AC54" s="29">
        <f t="shared" si="63"/>
        <v>197130.22416666665</v>
      </c>
      <c r="AD54" s="28">
        <f t="shared" si="64"/>
        <v>923575.01727789943</v>
      </c>
      <c r="AE54" s="29">
        <f t="shared" si="65"/>
        <v>1393341.7118881305</v>
      </c>
      <c r="AF54" s="29">
        <f t="shared" si="66"/>
        <v>605902.17677082692</v>
      </c>
      <c r="AG54" s="29">
        <f t="shared" si="67"/>
        <v>3907238.0208795122</v>
      </c>
      <c r="AH54" s="29">
        <f t="shared" si="44"/>
        <v>842749.39964230219</v>
      </c>
      <c r="AI54" s="29">
        <f t="shared" si="70"/>
        <v>489890.54190031067</v>
      </c>
      <c r="AJ54" s="133">
        <f t="shared" si="75"/>
        <v>2440079.6788471122</v>
      </c>
      <c r="AK54" s="133">
        <f t="shared" si="76"/>
        <v>8183229.828555516</v>
      </c>
      <c r="AM54" s="187"/>
    </row>
    <row r="55" spans="1:40" x14ac:dyDescent="0.25">
      <c r="A55" s="95" t="s">
        <v>242</v>
      </c>
      <c r="B55" s="96"/>
      <c r="C55" s="97">
        <f t="shared" ref="C55:E55" si="77">SUM(C56:C64)</f>
        <v>222882216.59999996</v>
      </c>
      <c r="D55" s="98">
        <f t="shared" si="77"/>
        <v>301845864.29000002</v>
      </c>
      <c r="E55" s="98">
        <f t="shared" si="77"/>
        <v>307453893.44999993</v>
      </c>
      <c r="F55" s="98">
        <v>325799347.83999997</v>
      </c>
      <c r="G55" s="98">
        <v>379883748.71000004</v>
      </c>
      <c r="H55" s="98">
        <v>375516448.15999997</v>
      </c>
      <c r="I55" s="98">
        <v>383975540.40999997</v>
      </c>
      <c r="J55" s="161">
        <f>SUM(J56:J64)</f>
        <v>22144566.380000003</v>
      </c>
      <c r="K55" s="161">
        <f t="shared" ref="K55:U55" si="78">SUM(K56:K64)</f>
        <v>27533757.409999996</v>
      </c>
      <c r="L55" s="161">
        <f t="shared" si="78"/>
        <v>35167781.310000002</v>
      </c>
      <c r="M55" s="161">
        <f t="shared" si="78"/>
        <v>30126733.230000004</v>
      </c>
      <c r="N55" s="161">
        <f t="shared" si="78"/>
        <v>21885281.220000003</v>
      </c>
      <c r="O55" s="161">
        <f t="shared" si="78"/>
        <v>19304571.890000001</v>
      </c>
      <c r="P55" s="161">
        <f t="shared" si="78"/>
        <v>23315981.449999999</v>
      </c>
      <c r="Q55" s="161">
        <f t="shared" ref="Q55:R55" si="79">SUM(Q56:Q64)</f>
        <v>19457427.510000002</v>
      </c>
      <c r="R55" s="161">
        <f t="shared" si="79"/>
        <v>21358270.349999998</v>
      </c>
      <c r="S55" s="161">
        <f t="shared" si="78"/>
        <v>26946780.559999999</v>
      </c>
      <c r="T55" s="161">
        <f t="shared" si="78"/>
        <v>26648493.059999995</v>
      </c>
      <c r="U55" s="161">
        <f t="shared" si="78"/>
        <v>24416733.300000001</v>
      </c>
      <c r="V55" s="130">
        <f t="shared" si="57"/>
        <v>298306377.66999996</v>
      </c>
      <c r="W55" s="97">
        <f t="shared" si="58"/>
        <v>18573518.049999997</v>
      </c>
      <c r="X55" s="98">
        <f t="shared" si="59"/>
        <v>25153822.02416667</v>
      </c>
      <c r="Y55" s="98">
        <f t="shared" si="60"/>
        <v>25621157.787499994</v>
      </c>
      <c r="Z55" s="98">
        <f t="shared" si="61"/>
        <v>27149945.653333332</v>
      </c>
      <c r="AA55" s="98">
        <f t="shared" si="52"/>
        <v>31656979.05916667</v>
      </c>
      <c r="AB55" s="98">
        <f t="shared" si="62"/>
        <v>31293037.346666664</v>
      </c>
      <c r="AC55" s="98">
        <f t="shared" si="63"/>
        <v>31997961.700833332</v>
      </c>
      <c r="AD55" s="168">
        <f t="shared" si="64"/>
        <v>290729237.82447058</v>
      </c>
      <c r="AE55" s="98">
        <f t="shared" si="65"/>
        <v>378293213.62438911</v>
      </c>
      <c r="AF55" s="98">
        <f t="shared" si="66"/>
        <v>377282359.8998251</v>
      </c>
      <c r="AG55" s="98">
        <f t="shared" si="67"/>
        <v>386796998.38019413</v>
      </c>
      <c r="AH55" s="98">
        <f t="shared" si="44"/>
        <v>422398092.99666816</v>
      </c>
      <c r="AI55" s="98">
        <f t="shared" si="70"/>
        <v>398301861.84130609</v>
      </c>
      <c r="AJ55" s="134">
        <f>$AJ$6*I55</f>
        <v>396071056.28165752</v>
      </c>
      <c r="AK55" s="134">
        <f>$AJ$6*V55</f>
        <v>307703251.02779627</v>
      </c>
      <c r="AM55" s="187"/>
      <c r="AN55" s="193"/>
    </row>
    <row r="56" spans="1:40" s="99" customFormat="1" x14ac:dyDescent="0.25">
      <c r="A56" s="17" t="s">
        <v>39</v>
      </c>
      <c r="B56" s="27"/>
      <c r="C56" s="89">
        <v>66384085.149999999</v>
      </c>
      <c r="D56" s="29">
        <v>65209092.340000004</v>
      </c>
      <c r="E56" s="29">
        <v>57241386.020000003</v>
      </c>
      <c r="F56" s="29">
        <v>71486469.459999993</v>
      </c>
      <c r="G56" s="29">
        <v>98672313.180000007</v>
      </c>
      <c r="H56" s="29">
        <v>99604736.000000015</v>
      </c>
      <c r="I56" s="29">
        <v>116815672.22</v>
      </c>
      <c r="J56" s="159">
        <v>7871070.5099999998</v>
      </c>
      <c r="K56" s="29">
        <v>4815157.99</v>
      </c>
      <c r="L56" s="29">
        <v>14627069.5</v>
      </c>
      <c r="M56" s="29">
        <v>9533759.2100000009</v>
      </c>
      <c r="N56" s="29">
        <v>9180055.4800000004</v>
      </c>
      <c r="O56" s="29">
        <v>5635042.6399999997</v>
      </c>
      <c r="P56" s="29">
        <v>7540590.1799999997</v>
      </c>
      <c r="Q56" s="29">
        <v>10052121.029999999</v>
      </c>
      <c r="R56" s="29">
        <v>7960283</v>
      </c>
      <c r="S56" s="29">
        <v>8358549.9900000002</v>
      </c>
      <c r="T56" s="29">
        <v>8005127.1699999999</v>
      </c>
      <c r="U56" s="29">
        <v>1015557.9400000001</v>
      </c>
      <c r="V56" s="126">
        <f t="shared" si="57"/>
        <v>94594384.639999986</v>
      </c>
      <c r="W56" s="89">
        <f t="shared" si="58"/>
        <v>5532007.0958333332</v>
      </c>
      <c r="X56" s="29">
        <f t="shared" si="59"/>
        <v>5434091.0283333333</v>
      </c>
      <c r="Y56" s="29">
        <f t="shared" si="60"/>
        <v>4770115.5016666669</v>
      </c>
      <c r="Z56" s="29">
        <f t="shared" si="61"/>
        <v>5957205.7883333331</v>
      </c>
      <c r="AA56" s="29">
        <f t="shared" si="52"/>
        <v>8222692.7650000006</v>
      </c>
      <c r="AB56" s="29">
        <f t="shared" si="62"/>
        <v>8300394.6666666679</v>
      </c>
      <c r="AC56" s="29">
        <f t="shared" si="63"/>
        <v>9734639.3516666666</v>
      </c>
      <c r="AD56" s="28">
        <f t="shared" si="64"/>
        <v>86591899.406541795</v>
      </c>
      <c r="AE56" s="29">
        <f t="shared" si="65"/>
        <v>81724350.130992934</v>
      </c>
      <c r="AF56" s="29">
        <f t="shared" si="66"/>
        <v>70241963.629823282</v>
      </c>
      <c r="AG56" s="29">
        <f t="shared" si="67"/>
        <v>84870494.662575856</v>
      </c>
      <c r="AH56" s="29">
        <f t="shared" si="44"/>
        <v>109715135.38111207</v>
      </c>
      <c r="AI56" s="29">
        <f t="shared" si="70"/>
        <v>105648506.18769172</v>
      </c>
      <c r="AJ56" s="133">
        <f>$AJ$6*I56</f>
        <v>120495453.00990824</v>
      </c>
      <c r="AK56" s="133">
        <f>$AJ$6*V56</f>
        <v>97574178.299671859</v>
      </c>
      <c r="AM56" s="190"/>
      <c r="AN56" s="3"/>
    </row>
    <row r="57" spans="1:40" x14ac:dyDescent="0.25">
      <c r="A57" s="17" t="s">
        <v>40</v>
      </c>
      <c r="B57" s="27"/>
      <c r="C57" s="89">
        <v>2362787.44</v>
      </c>
      <c r="D57" s="29">
        <v>33219163.170000002</v>
      </c>
      <c r="E57" s="29">
        <v>41534727.170000002</v>
      </c>
      <c r="F57" s="29">
        <v>43351175.960000001</v>
      </c>
      <c r="G57" s="29">
        <v>39832612.210000001</v>
      </c>
      <c r="H57" s="29">
        <v>38212619.450000003</v>
      </c>
      <c r="I57" s="29">
        <v>42490848.270000003</v>
      </c>
      <c r="J57" s="159">
        <v>1807280</v>
      </c>
      <c r="K57" s="29">
        <v>3551921.39</v>
      </c>
      <c r="L57" s="29">
        <v>3530658.84</v>
      </c>
      <c r="M57" s="29">
        <v>2592269.21</v>
      </c>
      <c r="N57" s="29">
        <v>4583361.8100000005</v>
      </c>
      <c r="O57" s="29">
        <v>2126127.56</v>
      </c>
      <c r="P57" s="29">
        <v>1722648.99</v>
      </c>
      <c r="Q57" s="29">
        <v>1748919.3</v>
      </c>
      <c r="R57" s="29">
        <v>672440.13</v>
      </c>
      <c r="S57" s="29">
        <v>2979446.91</v>
      </c>
      <c r="T57" s="29">
        <v>1353612.02</v>
      </c>
      <c r="U57" s="29">
        <v>-3011579.07</v>
      </c>
      <c r="V57" s="126">
        <f t="shared" si="57"/>
        <v>23657107.09</v>
      </c>
      <c r="W57" s="89">
        <f t="shared" si="58"/>
        <v>196898.95333333334</v>
      </c>
      <c r="X57" s="29">
        <f t="shared" si="59"/>
        <v>2768263.5975000001</v>
      </c>
      <c r="Y57" s="29">
        <f t="shared" si="60"/>
        <v>3461227.2641666667</v>
      </c>
      <c r="Z57" s="29">
        <f t="shared" si="61"/>
        <v>3612597.9966666666</v>
      </c>
      <c r="AA57" s="29">
        <f t="shared" si="52"/>
        <v>3319384.3508333336</v>
      </c>
      <c r="AB57" s="29">
        <f t="shared" si="62"/>
        <v>3184384.9541666671</v>
      </c>
      <c r="AC57" s="29">
        <f t="shared" si="63"/>
        <v>3540904.0225000004</v>
      </c>
      <c r="AD57" s="28">
        <f t="shared" si="64"/>
        <v>3082037.6881177882</v>
      </c>
      <c r="AE57" s="29">
        <f t="shared" si="65"/>
        <v>41632453.765935443</v>
      </c>
      <c r="AF57" s="29">
        <f t="shared" si="66"/>
        <v>50968032.014990211</v>
      </c>
      <c r="AG57" s="29">
        <f t="shared" si="67"/>
        <v>51467582.267274655</v>
      </c>
      <c r="AH57" s="29">
        <f t="shared" si="44"/>
        <v>44290442.783389576</v>
      </c>
      <c r="AI57" s="29">
        <f t="shared" si="70"/>
        <v>40531267.131828286</v>
      </c>
      <c r="AJ57" s="133">
        <f t="shared" ref="AJ57:AJ64" si="80">$AJ$6*I57</f>
        <v>43829341.677942589</v>
      </c>
      <c r="AK57" s="133">
        <f t="shared" ref="AK57:AK64" si="81">$AJ$6*V57</f>
        <v>24402323.605559971</v>
      </c>
      <c r="AM57" s="187"/>
    </row>
    <row r="58" spans="1:40" x14ac:dyDescent="0.25">
      <c r="A58" s="17" t="s">
        <v>41</v>
      </c>
      <c r="B58" s="27"/>
      <c r="C58" s="89">
        <v>22647100.170000002</v>
      </c>
      <c r="D58" s="29">
        <v>46401351.630000003</v>
      </c>
      <c r="E58" s="29">
        <v>51307864.909999996</v>
      </c>
      <c r="F58" s="29">
        <v>52599236.93</v>
      </c>
      <c r="G58" s="29">
        <v>66083105.510000005</v>
      </c>
      <c r="H58" s="29">
        <v>52627923.789999999</v>
      </c>
      <c r="I58" s="29">
        <v>34317041.490000002</v>
      </c>
      <c r="J58" s="159">
        <v>2503488.73</v>
      </c>
      <c r="K58" s="29">
        <v>1407970</v>
      </c>
      <c r="L58" s="29">
        <v>1923805.53</v>
      </c>
      <c r="M58" s="29">
        <v>1526922.74</v>
      </c>
      <c r="N58" s="29">
        <v>1709694.25</v>
      </c>
      <c r="O58" s="29">
        <v>4809644.8100000005</v>
      </c>
      <c r="P58" s="29">
        <v>910173.04</v>
      </c>
      <c r="Q58" s="29">
        <v>2428518.37</v>
      </c>
      <c r="R58" s="29">
        <v>4968200.08</v>
      </c>
      <c r="S58" s="29">
        <v>2708945.85</v>
      </c>
      <c r="T58" s="29">
        <v>3949503.83</v>
      </c>
      <c r="U58" s="29">
        <v>3969303.9</v>
      </c>
      <c r="V58" s="126">
        <f t="shared" si="57"/>
        <v>32816171.130000003</v>
      </c>
      <c r="W58" s="89">
        <f t="shared" si="58"/>
        <v>1887258.3475000001</v>
      </c>
      <c r="X58" s="29">
        <f t="shared" si="59"/>
        <v>3866779.3025000002</v>
      </c>
      <c r="Y58" s="29">
        <f t="shared" si="60"/>
        <v>4275655.4091666667</v>
      </c>
      <c r="Z58" s="29">
        <f t="shared" si="61"/>
        <v>4383269.7441666666</v>
      </c>
      <c r="AA58" s="29">
        <f t="shared" si="52"/>
        <v>5506925.4591666674</v>
      </c>
      <c r="AB58" s="29">
        <f t="shared" si="62"/>
        <v>4385660.3158333329</v>
      </c>
      <c r="AC58" s="29">
        <f t="shared" si="63"/>
        <v>2859753.4575</v>
      </c>
      <c r="AD58" s="28">
        <f t="shared" si="64"/>
        <v>29541047.60710882</v>
      </c>
      <c r="AE58" s="29">
        <f t="shared" si="65"/>
        <v>58153244.755951151</v>
      </c>
      <c r="AF58" s="29">
        <f t="shared" si="66"/>
        <v>62960830.118140213</v>
      </c>
      <c r="AG58" s="29">
        <f t="shared" si="67"/>
        <v>62447107.695268303</v>
      </c>
      <c r="AH58" s="29">
        <f t="shared" si="44"/>
        <v>73478736.1699709</v>
      </c>
      <c r="AI58" s="29">
        <f t="shared" si="70"/>
        <v>55821256.653631233</v>
      </c>
      <c r="AJ58" s="133">
        <f t="shared" si="80"/>
        <v>35398053.88877783</v>
      </c>
      <c r="AK58" s="133">
        <f t="shared" si="81"/>
        <v>33849904.993167728</v>
      </c>
      <c r="AM58" s="187"/>
    </row>
    <row r="59" spans="1:40" x14ac:dyDescent="0.25">
      <c r="A59" s="17" t="s">
        <v>42</v>
      </c>
      <c r="B59" s="27"/>
      <c r="C59" s="89">
        <v>9945532.8800000008</v>
      </c>
      <c r="D59" s="29">
        <v>9913839.25</v>
      </c>
      <c r="E59" s="29">
        <v>7188184.0800000001</v>
      </c>
      <c r="F59" s="29">
        <v>8595074.8499999996</v>
      </c>
      <c r="G59" s="29">
        <v>9205769.9000000004</v>
      </c>
      <c r="H59" s="29">
        <v>9882024.7700000033</v>
      </c>
      <c r="I59" s="29">
        <v>11316212.16</v>
      </c>
      <c r="J59" s="159">
        <v>631602.05000000005</v>
      </c>
      <c r="K59" s="29">
        <v>2606829.09</v>
      </c>
      <c r="L59" s="29">
        <v>755828.98</v>
      </c>
      <c r="M59" s="29">
        <v>196275.77000000002</v>
      </c>
      <c r="N59" s="29">
        <v>68419.149999999994</v>
      </c>
      <c r="O59" s="29">
        <v>289316.71000000002</v>
      </c>
      <c r="P59" s="29">
        <v>6598116.1200000001</v>
      </c>
      <c r="Q59" s="29">
        <v>473603.79000000004</v>
      </c>
      <c r="R59" s="29">
        <v>149405.37</v>
      </c>
      <c r="S59" s="29">
        <v>69993.929999999993</v>
      </c>
      <c r="T59" s="29">
        <v>307820.2200000002</v>
      </c>
      <c r="U59" s="29">
        <v>145477.61000000002</v>
      </c>
      <c r="V59" s="126">
        <f t="shared" si="57"/>
        <v>12292688.789999999</v>
      </c>
      <c r="W59" s="89">
        <f t="shared" si="58"/>
        <v>828794.40666666673</v>
      </c>
      <c r="X59" s="29">
        <f t="shared" si="59"/>
        <v>826153.27083333337</v>
      </c>
      <c r="Y59" s="29">
        <f t="shared" si="60"/>
        <v>599015.34</v>
      </c>
      <c r="Z59" s="29">
        <f t="shared" si="61"/>
        <v>716256.23749999993</v>
      </c>
      <c r="AA59" s="29">
        <f t="shared" si="52"/>
        <v>767147.4916666667</v>
      </c>
      <c r="AB59" s="29">
        <f t="shared" si="62"/>
        <v>823502.06416666694</v>
      </c>
      <c r="AC59" s="29">
        <f t="shared" si="63"/>
        <v>943017.68</v>
      </c>
      <c r="AD59" s="28">
        <f t="shared" si="64"/>
        <v>12973027.808449266</v>
      </c>
      <c r="AE59" s="29">
        <f t="shared" si="65"/>
        <v>12424679.457045488</v>
      </c>
      <c r="AF59" s="29">
        <f t="shared" si="66"/>
        <v>8820753.650783712</v>
      </c>
      <c r="AG59" s="29">
        <f t="shared" si="67"/>
        <v>10204284.2469586</v>
      </c>
      <c r="AH59" s="29">
        <f t="shared" si="44"/>
        <v>10236025.267020769</v>
      </c>
      <c r="AI59" s="29">
        <f t="shared" si="70"/>
        <v>10481641.706878958</v>
      </c>
      <c r="AJ59" s="133">
        <f t="shared" si="80"/>
        <v>11672681.282075254</v>
      </c>
      <c r="AK59" s="133">
        <f t="shared" si="81"/>
        <v>12679917.654125115</v>
      </c>
      <c r="AM59" s="187"/>
    </row>
    <row r="60" spans="1:40" x14ac:dyDescent="0.25">
      <c r="A60" s="17" t="s">
        <v>43</v>
      </c>
      <c r="B60" s="27"/>
      <c r="C60" s="89">
        <v>92953850.640000001</v>
      </c>
      <c r="D60" s="29">
        <v>113248939.92</v>
      </c>
      <c r="E60" s="29">
        <v>117035967.89</v>
      </c>
      <c r="F60" s="29">
        <v>117288462.02</v>
      </c>
      <c r="G60" s="29">
        <v>124357977.13999999</v>
      </c>
      <c r="H60" s="29">
        <v>138853332.05000001</v>
      </c>
      <c r="I60" s="29">
        <v>142079642.65000001</v>
      </c>
      <c r="J60" s="159">
        <v>8523660.3100000005</v>
      </c>
      <c r="K60" s="29">
        <v>13294626.32</v>
      </c>
      <c r="L60" s="29">
        <v>11993703.939999999</v>
      </c>
      <c r="M60" s="29">
        <v>14305948.52</v>
      </c>
      <c r="N60" s="29">
        <v>4368433.2300000004</v>
      </c>
      <c r="O60" s="29">
        <v>4167263.68</v>
      </c>
      <c r="P60" s="29">
        <v>4909598.49</v>
      </c>
      <c r="Q60" s="29">
        <v>3308052.71</v>
      </c>
      <c r="R60" s="29">
        <v>5904493.5700000003</v>
      </c>
      <c r="S60" s="29">
        <v>10925933.539999999</v>
      </c>
      <c r="T60" s="29">
        <v>11196960.029999999</v>
      </c>
      <c r="U60" s="29">
        <v>18586282.32</v>
      </c>
      <c r="V60" s="126">
        <f t="shared" si="57"/>
        <v>111484956.66</v>
      </c>
      <c r="W60" s="89">
        <f t="shared" si="58"/>
        <v>7746154.2199999997</v>
      </c>
      <c r="X60" s="29">
        <f t="shared" si="59"/>
        <v>9437411.6600000001</v>
      </c>
      <c r="Y60" s="29">
        <f t="shared" si="60"/>
        <v>9752997.3241666667</v>
      </c>
      <c r="Z60" s="29">
        <f t="shared" si="61"/>
        <v>9774038.5016666669</v>
      </c>
      <c r="AA60" s="29">
        <f t="shared" si="52"/>
        <v>10363164.761666665</v>
      </c>
      <c r="AB60" s="29">
        <f t="shared" si="62"/>
        <v>11571111.004166668</v>
      </c>
      <c r="AC60" s="29">
        <f t="shared" si="63"/>
        <v>11839970.220833333</v>
      </c>
      <c r="AD60" s="28">
        <f t="shared" si="64"/>
        <v>121249701.1276443</v>
      </c>
      <c r="AE60" s="29">
        <f t="shared" si="65"/>
        <v>141931066.44897464</v>
      </c>
      <c r="AF60" s="29">
        <f t="shared" si="66"/>
        <v>143617001.11590949</v>
      </c>
      <c r="AG60" s="29">
        <f t="shared" si="67"/>
        <v>139247746.67211747</v>
      </c>
      <c r="AH60" s="29">
        <f t="shared" si="44"/>
        <v>138275387.06573918</v>
      </c>
      <c r="AI60" s="29">
        <f t="shared" si="70"/>
        <v>147278610.42938799</v>
      </c>
      <c r="AJ60" s="133">
        <f t="shared" si="80"/>
        <v>146555257.34899232</v>
      </c>
      <c r="AK60" s="133">
        <f t="shared" si="81"/>
        <v>114996815.93440123</v>
      </c>
      <c r="AM60" s="187"/>
    </row>
    <row r="61" spans="1:40" x14ac:dyDescent="0.25">
      <c r="A61" s="17" t="s">
        <v>44</v>
      </c>
      <c r="B61" s="27"/>
      <c r="C61" s="89">
        <v>13181003.039999999</v>
      </c>
      <c r="D61" s="29">
        <v>13242277.75</v>
      </c>
      <c r="E61" s="29">
        <v>11480326.689999999</v>
      </c>
      <c r="F61" s="29">
        <v>13202883.74</v>
      </c>
      <c r="G61" s="29">
        <v>21630615.450000003</v>
      </c>
      <c r="H61" s="29">
        <v>10678500.960000001</v>
      </c>
      <c r="I61" s="29">
        <v>11033952.529999999</v>
      </c>
      <c r="J61" s="159">
        <v>0</v>
      </c>
      <c r="K61" s="29">
        <v>589609.18000000005</v>
      </c>
      <c r="L61" s="29">
        <v>984001.5</v>
      </c>
      <c r="M61" s="29">
        <v>802304.18</v>
      </c>
      <c r="N61" s="29">
        <v>1344991.68</v>
      </c>
      <c r="O61" s="29">
        <v>938978.18</v>
      </c>
      <c r="P61" s="29">
        <v>931967.5</v>
      </c>
      <c r="Q61" s="29">
        <v>825275.5</v>
      </c>
      <c r="R61" s="29">
        <v>946159.5</v>
      </c>
      <c r="S61" s="29">
        <v>1086814.81</v>
      </c>
      <c r="T61" s="29">
        <v>988327.97</v>
      </c>
      <c r="U61" s="29">
        <v>974500.82000000007</v>
      </c>
      <c r="V61" s="126">
        <f t="shared" si="57"/>
        <v>10412930.82</v>
      </c>
      <c r="W61" s="89">
        <f t="shared" si="58"/>
        <v>1098416.92</v>
      </c>
      <c r="X61" s="29">
        <f t="shared" si="59"/>
        <v>1103523.1458333333</v>
      </c>
      <c r="Y61" s="29">
        <f t="shared" si="60"/>
        <v>956693.89083333325</v>
      </c>
      <c r="Z61" s="29">
        <f t="shared" si="61"/>
        <v>1100240.3116666668</v>
      </c>
      <c r="AA61" s="29">
        <f t="shared" si="52"/>
        <v>1802551.2875000003</v>
      </c>
      <c r="AB61" s="29">
        <f t="shared" si="62"/>
        <v>889875.08000000007</v>
      </c>
      <c r="AC61" s="29">
        <f t="shared" si="63"/>
        <v>919496.04416666657</v>
      </c>
      <c r="AD61" s="28">
        <f t="shared" si="64"/>
        <v>17193399.392911594</v>
      </c>
      <c r="AE61" s="29">
        <f t="shared" si="65"/>
        <v>16596098.865019983</v>
      </c>
      <c r="AF61" s="29">
        <f t="shared" si="66"/>
        <v>14087721.243083023</v>
      </c>
      <c r="AG61" s="29">
        <f t="shared" si="67"/>
        <v>15674788.284421729</v>
      </c>
      <c r="AH61" s="29">
        <f t="shared" si="44"/>
        <v>24051386.108120065</v>
      </c>
      <c r="AI61" s="29">
        <f t="shared" si="70"/>
        <v>11326446.111436227</v>
      </c>
      <c r="AJ61" s="133">
        <f t="shared" si="80"/>
        <v>11381530.263235882</v>
      </c>
      <c r="AK61" s="133">
        <f t="shared" si="81"/>
        <v>10740945.906245587</v>
      </c>
      <c r="AM61" s="187"/>
    </row>
    <row r="62" spans="1:40" x14ac:dyDescent="0.25">
      <c r="A62" s="17" t="s">
        <v>45</v>
      </c>
      <c r="B62" s="27"/>
      <c r="C62" s="89">
        <v>3202770.35</v>
      </c>
      <c r="D62" s="29">
        <v>4399356.29</v>
      </c>
      <c r="E62" s="29">
        <v>3966054.21</v>
      </c>
      <c r="F62" s="29">
        <v>3450807.28</v>
      </c>
      <c r="G62" s="29">
        <v>2259154.2399999998</v>
      </c>
      <c r="H62" s="29">
        <v>2947781.6500000004</v>
      </c>
      <c r="I62" s="29">
        <v>2049526.51</v>
      </c>
      <c r="J62" s="159">
        <v>226810.07</v>
      </c>
      <c r="K62" s="29">
        <v>203022.47</v>
      </c>
      <c r="L62" s="29">
        <v>164421.09</v>
      </c>
      <c r="M62" s="29">
        <v>48153.32</v>
      </c>
      <c r="N62" s="29">
        <v>27438</v>
      </c>
      <c r="O62" s="29">
        <v>9278.2900000000009</v>
      </c>
      <c r="P62" s="29">
        <v>29715</v>
      </c>
      <c r="Q62" s="29">
        <v>73393.009999999995</v>
      </c>
      <c r="R62" s="29">
        <v>148837.56</v>
      </c>
      <c r="S62" s="29">
        <v>97240.03</v>
      </c>
      <c r="T62" s="29">
        <v>155237.99</v>
      </c>
      <c r="U62" s="29">
        <v>105247.5</v>
      </c>
      <c r="V62" s="126">
        <f t="shared" si="57"/>
        <v>1288794.33</v>
      </c>
      <c r="W62" s="89">
        <f t="shared" si="58"/>
        <v>266897.52916666667</v>
      </c>
      <c r="X62" s="29">
        <f t="shared" si="59"/>
        <v>366613.02416666667</v>
      </c>
      <c r="Y62" s="29">
        <f t="shared" si="60"/>
        <v>330504.51750000002</v>
      </c>
      <c r="Z62" s="29">
        <f t="shared" si="61"/>
        <v>287567.27333333332</v>
      </c>
      <c r="AA62" s="29">
        <f t="shared" si="52"/>
        <v>188262.8533333333</v>
      </c>
      <c r="AB62" s="29">
        <f t="shared" si="62"/>
        <v>245648.47083333335</v>
      </c>
      <c r="AC62" s="29">
        <f t="shared" si="63"/>
        <v>170793.87583333332</v>
      </c>
      <c r="AD62" s="28">
        <f t="shared" si="64"/>
        <v>4177717.7066279817</v>
      </c>
      <c r="AE62" s="29">
        <f t="shared" si="65"/>
        <v>5513564.456936989</v>
      </c>
      <c r="AF62" s="29">
        <f t="shared" si="66"/>
        <v>4866818.4847129863</v>
      </c>
      <c r="AG62" s="29">
        <f t="shared" si="67"/>
        <v>4096883.2710740217</v>
      </c>
      <c r="AH62" s="29">
        <f t="shared" si="44"/>
        <v>2511985.4323902992</v>
      </c>
      <c r="AI62" s="29">
        <f t="shared" si="70"/>
        <v>3126645.7840919243</v>
      </c>
      <c r="AJ62" s="133">
        <f t="shared" si="80"/>
        <v>2114088.123493968</v>
      </c>
      <c r="AK62" s="133">
        <f t="shared" si="81"/>
        <v>1329392.3125099591</v>
      </c>
      <c r="AM62" s="187"/>
    </row>
    <row r="63" spans="1:40" x14ac:dyDescent="0.25">
      <c r="A63" s="17" t="s">
        <v>46</v>
      </c>
      <c r="B63" s="27"/>
      <c r="C63" s="89">
        <v>8300257.9199999999</v>
      </c>
      <c r="D63" s="29">
        <v>11243974.539999999</v>
      </c>
      <c r="E63" s="29">
        <v>10280282.199999999</v>
      </c>
      <c r="F63" s="29">
        <v>12025323.16</v>
      </c>
      <c r="G63" s="29">
        <v>10031322.550000001</v>
      </c>
      <c r="H63" s="29">
        <v>11541072.49</v>
      </c>
      <c r="I63" s="29">
        <v>9330115.5600000005</v>
      </c>
      <c r="J63" s="159">
        <v>49809.71</v>
      </c>
      <c r="K63" s="29">
        <v>524911.97</v>
      </c>
      <c r="L63" s="29">
        <v>493127.93</v>
      </c>
      <c r="M63" s="29">
        <v>573787.28</v>
      </c>
      <c r="N63" s="29">
        <v>48781.62</v>
      </c>
      <c r="O63" s="29">
        <v>120981.8</v>
      </c>
      <c r="P63" s="29">
        <v>142110.13</v>
      </c>
      <c r="Q63" s="29">
        <v>17109.8</v>
      </c>
      <c r="R63" s="29">
        <v>93343.14</v>
      </c>
      <c r="S63" s="29">
        <v>155208.5</v>
      </c>
      <c r="T63" s="29">
        <v>123416.83</v>
      </c>
      <c r="U63" s="29">
        <v>811388.37</v>
      </c>
      <c r="V63" s="126">
        <f t="shared" si="57"/>
        <v>3153977.08</v>
      </c>
      <c r="W63" s="89">
        <f t="shared" si="58"/>
        <v>691688.16</v>
      </c>
      <c r="X63" s="29">
        <f t="shared" si="59"/>
        <v>936997.8783333333</v>
      </c>
      <c r="Y63" s="29">
        <f t="shared" si="60"/>
        <v>856690.18333333323</v>
      </c>
      <c r="Z63" s="29">
        <f t="shared" si="61"/>
        <v>1002110.2633333333</v>
      </c>
      <c r="AA63" s="29">
        <f t="shared" si="52"/>
        <v>835943.5458333334</v>
      </c>
      <c r="AB63" s="29">
        <f t="shared" si="62"/>
        <v>961756.04083333339</v>
      </c>
      <c r="AC63" s="29">
        <f t="shared" si="63"/>
        <v>777509.63</v>
      </c>
      <c r="AD63" s="28">
        <f t="shared" si="64"/>
        <v>10826918.789841782</v>
      </c>
      <c r="AE63" s="29">
        <f t="shared" si="65"/>
        <v>14091693.032311421</v>
      </c>
      <c r="AF63" s="29">
        <f t="shared" si="66"/>
        <v>12615124.451116839</v>
      </c>
      <c r="AG63" s="29">
        <f t="shared" si="67"/>
        <v>14276759.403226653</v>
      </c>
      <c r="AH63" s="29">
        <f t="shared" si="44"/>
        <v>11153968.891122861</v>
      </c>
      <c r="AI63" s="29">
        <f t="shared" si="70"/>
        <v>12241356.358520579</v>
      </c>
      <c r="AJ63" s="133">
        <f t="shared" si="80"/>
        <v>9624021.1580489744</v>
      </c>
      <c r="AK63" s="133">
        <f t="shared" si="81"/>
        <v>3253329.7100900565</v>
      </c>
      <c r="AM63" s="187"/>
    </row>
    <row r="64" spans="1:40" x14ac:dyDescent="0.25">
      <c r="A64" s="17" t="s">
        <v>47</v>
      </c>
      <c r="B64" s="27"/>
      <c r="C64" s="89">
        <v>3904829.01</v>
      </c>
      <c r="D64" s="29">
        <v>4967869.4000000004</v>
      </c>
      <c r="E64" s="29">
        <v>7419100.2800000003</v>
      </c>
      <c r="F64" s="29">
        <v>3799914.44</v>
      </c>
      <c r="G64" s="29">
        <v>7810878.5299999993</v>
      </c>
      <c r="H64" s="29">
        <v>11168457</v>
      </c>
      <c r="I64" s="29">
        <v>14542529.02</v>
      </c>
      <c r="J64" s="159">
        <v>530845</v>
      </c>
      <c r="K64" s="29">
        <v>539709</v>
      </c>
      <c r="L64" s="29">
        <v>695164</v>
      </c>
      <c r="M64" s="29">
        <v>547313</v>
      </c>
      <c r="N64" s="29">
        <v>554106</v>
      </c>
      <c r="O64" s="29">
        <v>1207938.22</v>
      </c>
      <c r="P64" s="29">
        <v>531062</v>
      </c>
      <c r="Q64" s="29">
        <v>530434</v>
      </c>
      <c r="R64" s="29">
        <v>515108</v>
      </c>
      <c r="S64" s="29">
        <v>564647</v>
      </c>
      <c r="T64" s="29">
        <v>568487</v>
      </c>
      <c r="U64" s="29">
        <v>1820553.9100000001</v>
      </c>
      <c r="V64" s="126">
        <f t="shared" si="57"/>
        <v>8605367.129999999</v>
      </c>
      <c r="W64" s="89">
        <f t="shared" si="58"/>
        <v>325402.41749999998</v>
      </c>
      <c r="X64" s="29">
        <f t="shared" si="59"/>
        <v>413989.1166666667</v>
      </c>
      <c r="Y64" s="29">
        <f t="shared" si="60"/>
        <v>618258.35666666669</v>
      </c>
      <c r="Z64" s="29">
        <f t="shared" si="61"/>
        <v>316659.53666666668</v>
      </c>
      <c r="AA64" s="29">
        <f t="shared" si="52"/>
        <v>650906.54416666657</v>
      </c>
      <c r="AB64" s="29">
        <f t="shared" si="62"/>
        <v>930704.75</v>
      </c>
      <c r="AC64" s="29">
        <f t="shared" si="63"/>
        <v>1211877.4183333332</v>
      </c>
      <c r="AD64" s="28">
        <f t="shared" si="64"/>
        <v>5093488.2972273082</v>
      </c>
      <c r="AE64" s="29">
        <f t="shared" si="65"/>
        <v>6226062.7112210747</v>
      </c>
      <c r="AF64" s="29">
        <f t="shared" si="66"/>
        <v>9104115.1912654508</v>
      </c>
      <c r="AG64" s="29">
        <f t="shared" si="67"/>
        <v>4511351.8772768471</v>
      </c>
      <c r="AH64" s="29">
        <f t="shared" si="44"/>
        <v>8685025.8978024237</v>
      </c>
      <c r="AI64" s="29">
        <f t="shared" si="70"/>
        <v>11846131.477839254</v>
      </c>
      <c r="AJ64" s="133">
        <f t="shared" si="80"/>
        <v>15000629.52918251</v>
      </c>
      <c r="AK64" s="133">
        <f t="shared" si="81"/>
        <v>8876442.6120247506</v>
      </c>
      <c r="AM64" s="187"/>
    </row>
    <row r="65" spans="1:40" x14ac:dyDescent="0.25">
      <c r="A65" s="95" t="s">
        <v>243</v>
      </c>
      <c r="B65" s="96"/>
      <c r="C65" s="97">
        <f t="shared" ref="C65:E65" si="82">SUM(C66:C73)</f>
        <v>148044723.47000003</v>
      </c>
      <c r="D65" s="98">
        <f t="shared" si="82"/>
        <v>149493282.65000004</v>
      </c>
      <c r="E65" s="98">
        <f t="shared" si="82"/>
        <v>157916956.09</v>
      </c>
      <c r="F65" s="98">
        <v>176997503.66999999</v>
      </c>
      <c r="G65" s="98">
        <v>192149375.5</v>
      </c>
      <c r="H65" s="98">
        <v>217110820.59999996</v>
      </c>
      <c r="I65" s="98">
        <v>407925287.14999998</v>
      </c>
      <c r="J65" s="161">
        <f>SUM(J66:J73)</f>
        <v>34952328.799999997</v>
      </c>
      <c r="K65" s="161">
        <f t="shared" ref="K65:U65" si="83">SUM(K66:K73)</f>
        <v>52657229.440000005</v>
      </c>
      <c r="L65" s="161">
        <f t="shared" si="83"/>
        <v>58596805.019999996</v>
      </c>
      <c r="M65" s="161">
        <f t="shared" si="83"/>
        <v>41483953.799999997</v>
      </c>
      <c r="N65" s="161">
        <f t="shared" si="83"/>
        <v>41764050.140000001</v>
      </c>
      <c r="O65" s="161">
        <f t="shared" si="83"/>
        <v>36545070.829999998</v>
      </c>
      <c r="P65" s="161">
        <f t="shared" si="83"/>
        <v>43058460.950000003</v>
      </c>
      <c r="Q65" s="161">
        <f t="shared" ref="Q65:S65" si="84">SUM(Q66:Q73)</f>
        <v>33123503.670000002</v>
      </c>
      <c r="R65" s="161">
        <f t="shared" si="84"/>
        <v>24111401.729999997</v>
      </c>
      <c r="S65" s="161">
        <f t="shared" si="84"/>
        <v>31681838.049999997</v>
      </c>
      <c r="T65" s="161">
        <f t="shared" si="83"/>
        <v>32388897.620000005</v>
      </c>
      <c r="U65" s="161">
        <f t="shared" si="83"/>
        <v>33954733.879999995</v>
      </c>
      <c r="V65" s="130">
        <f t="shared" si="57"/>
        <v>464318273.93000001</v>
      </c>
      <c r="W65" s="97">
        <f t="shared" si="58"/>
        <v>12337060.289166668</v>
      </c>
      <c r="X65" s="98">
        <f t="shared" si="59"/>
        <v>12457773.554166669</v>
      </c>
      <c r="Y65" s="98">
        <f t="shared" si="60"/>
        <v>13159746.340833334</v>
      </c>
      <c r="Z65" s="98">
        <f t="shared" si="61"/>
        <v>14749791.972499998</v>
      </c>
      <c r="AA65" s="98">
        <f t="shared" si="52"/>
        <v>16012447.958333334</v>
      </c>
      <c r="AB65" s="98">
        <f t="shared" si="62"/>
        <v>18092568.383333329</v>
      </c>
      <c r="AC65" s="98">
        <f t="shared" si="63"/>
        <v>33993773.929166667</v>
      </c>
      <c r="AD65" s="168">
        <f t="shared" si="64"/>
        <v>193110649.53922227</v>
      </c>
      <c r="AE65" s="98">
        <f t="shared" si="65"/>
        <v>187354875.44926152</v>
      </c>
      <c r="AF65" s="98">
        <f t="shared" si="66"/>
        <v>193782817.9480232</v>
      </c>
      <c r="AG65" s="98">
        <f t="shared" si="67"/>
        <v>210135789.38766053</v>
      </c>
      <c r="AH65" s="98">
        <f t="shared" si="44"/>
        <v>213653598.12656859</v>
      </c>
      <c r="AI65" s="98">
        <f t="shared" si="70"/>
        <v>230284570.74143463</v>
      </c>
      <c r="AJ65" s="134">
        <f>$AJ$6*I65</f>
        <v>420775237.90442777</v>
      </c>
      <c r="AK65" s="134">
        <f>$AJ$6*V65</f>
        <v>478944645.82291836</v>
      </c>
      <c r="AM65" s="187"/>
      <c r="AN65" s="193"/>
    </row>
    <row r="66" spans="1:40" s="99" customFormat="1" x14ac:dyDescent="0.25">
      <c r="A66" s="17" t="s">
        <v>48</v>
      </c>
      <c r="B66" s="27"/>
      <c r="C66" s="89">
        <v>1320186</v>
      </c>
      <c r="D66" s="29">
        <v>1358301</v>
      </c>
      <c r="E66" s="29">
        <v>1405209</v>
      </c>
      <c r="F66" s="29">
        <v>1614076.24</v>
      </c>
      <c r="G66" s="29">
        <v>1650752</v>
      </c>
      <c r="H66" s="29">
        <v>1593881</v>
      </c>
      <c r="I66" s="29">
        <v>1211820</v>
      </c>
      <c r="J66" s="159">
        <v>0</v>
      </c>
      <c r="K66" s="29">
        <v>205644</v>
      </c>
      <c r="L66" s="29">
        <v>104256</v>
      </c>
      <c r="M66" s="29">
        <v>95568</v>
      </c>
      <c r="N66" s="29"/>
      <c r="O66" s="29">
        <v>130320</v>
      </c>
      <c r="P66" s="29">
        <v>173760</v>
      </c>
      <c r="Q66" s="29">
        <v>43420</v>
      </c>
      <c r="R66" s="29">
        <v>173760</v>
      </c>
      <c r="S66" s="29">
        <v>8688</v>
      </c>
      <c r="T66" s="29">
        <v>-54155.199999999997</v>
      </c>
      <c r="U66" s="29"/>
      <c r="V66" s="126">
        <f t="shared" si="57"/>
        <v>881260.8</v>
      </c>
      <c r="W66" s="89">
        <f t="shared" si="58"/>
        <v>110015.5</v>
      </c>
      <c r="X66" s="29">
        <f t="shared" si="59"/>
        <v>113191.75</v>
      </c>
      <c r="Y66" s="29">
        <f t="shared" si="60"/>
        <v>117100.75</v>
      </c>
      <c r="Z66" s="29">
        <f t="shared" si="61"/>
        <v>134506.35333333333</v>
      </c>
      <c r="AA66" s="29">
        <f t="shared" si="52"/>
        <v>137562.66666666666</v>
      </c>
      <c r="AB66" s="29">
        <f t="shared" si="62"/>
        <v>132823.41666666666</v>
      </c>
      <c r="AC66" s="29">
        <f t="shared" si="63"/>
        <v>100985</v>
      </c>
      <c r="AD66" s="28">
        <f t="shared" si="64"/>
        <v>1722060.5368231814</v>
      </c>
      <c r="AE66" s="29">
        <f t="shared" si="65"/>
        <v>1702312.7070760548</v>
      </c>
      <c r="AF66" s="29">
        <f t="shared" si="66"/>
        <v>1724357.9572970716</v>
      </c>
      <c r="AG66" s="29">
        <f t="shared" si="67"/>
        <v>1916271.0082998485</v>
      </c>
      <c r="AH66" s="29">
        <f t="shared" si="44"/>
        <v>1835494.4089559601</v>
      </c>
      <c r="AI66" s="29">
        <f t="shared" si="70"/>
        <v>1690593.775490196</v>
      </c>
      <c r="AJ66" s="133">
        <f>$AJ$6*I66</f>
        <v>1249993.2337115563</v>
      </c>
      <c r="AK66" s="133">
        <f>$AJ$6*V66</f>
        <v>909021.17239790817</v>
      </c>
      <c r="AM66" s="190"/>
      <c r="AN66" s="3"/>
    </row>
    <row r="67" spans="1:40" x14ac:dyDescent="0.25">
      <c r="A67" s="17" t="s">
        <v>49</v>
      </c>
      <c r="B67" s="27"/>
      <c r="C67" s="89">
        <v>54993669.700000003</v>
      </c>
      <c r="D67" s="29">
        <v>60239244.920000002</v>
      </c>
      <c r="E67" s="29">
        <v>59010283.200000003</v>
      </c>
      <c r="F67" s="29">
        <v>61270295.390000001</v>
      </c>
      <c r="G67" s="29">
        <v>76493878.430000007</v>
      </c>
      <c r="H67" s="29">
        <v>84136218.289999992</v>
      </c>
      <c r="I67" s="29">
        <v>167270551.06999999</v>
      </c>
      <c r="J67" s="159">
        <v>19940164.109999999</v>
      </c>
      <c r="K67" s="29">
        <v>31842833.670000002</v>
      </c>
      <c r="L67" s="29">
        <v>29777530.690000001</v>
      </c>
      <c r="M67" s="29">
        <v>21012488.379999999</v>
      </c>
      <c r="N67" s="29">
        <v>20507440.170000002</v>
      </c>
      <c r="O67" s="29">
        <v>17723661.18</v>
      </c>
      <c r="P67" s="29">
        <v>14386019.380000001</v>
      </c>
      <c r="Q67" s="29">
        <v>10021856.950000001</v>
      </c>
      <c r="R67" s="29">
        <v>5593736.3200000003</v>
      </c>
      <c r="S67" s="29">
        <v>11761666.25</v>
      </c>
      <c r="T67" s="29">
        <v>11817942.83</v>
      </c>
      <c r="U67" s="29">
        <v>10767979.18</v>
      </c>
      <c r="V67" s="126">
        <f t="shared" si="57"/>
        <v>205153319.10999998</v>
      </c>
      <c r="W67" s="89">
        <f t="shared" si="58"/>
        <v>4582805.8083333336</v>
      </c>
      <c r="X67" s="29">
        <f t="shared" si="59"/>
        <v>5019937.0766666671</v>
      </c>
      <c r="Y67" s="29">
        <f t="shared" si="60"/>
        <v>4917523.6000000006</v>
      </c>
      <c r="Z67" s="29">
        <f t="shared" si="61"/>
        <v>5105857.9491666667</v>
      </c>
      <c r="AA67" s="29">
        <f t="shared" si="52"/>
        <v>6374489.8691666676</v>
      </c>
      <c r="AB67" s="29">
        <f t="shared" si="62"/>
        <v>7011351.524166666</v>
      </c>
      <c r="AC67" s="29">
        <f t="shared" si="63"/>
        <v>13939212.589166665</v>
      </c>
      <c r="AD67" s="28">
        <f t="shared" si="64"/>
        <v>71734155.918528706</v>
      </c>
      <c r="AE67" s="29">
        <f t="shared" si="65"/>
        <v>75495808.434200287</v>
      </c>
      <c r="AF67" s="29">
        <f t="shared" si="66"/>
        <v>72412610.080261156</v>
      </c>
      <c r="AG67" s="29">
        <f t="shared" si="67"/>
        <v>72741601.552740082</v>
      </c>
      <c r="AH67" s="29">
        <f t="shared" si="44"/>
        <v>85054621.274196208</v>
      </c>
      <c r="AI67" s="29">
        <f t="shared" si="70"/>
        <v>89241396.901248187</v>
      </c>
      <c r="AJ67" s="133">
        <f t="shared" ref="AJ67:AJ73" si="85">$AJ$6*I67</f>
        <v>172539698.17027554</v>
      </c>
      <c r="AK67" s="133">
        <f t="shared" ref="AK67:AK73" si="86">$AJ$6*V67</f>
        <v>211615801.65450951</v>
      </c>
      <c r="AM67" s="187"/>
    </row>
    <row r="68" spans="1:40" x14ac:dyDescent="0.25">
      <c r="A68" s="17" t="s">
        <v>50</v>
      </c>
      <c r="B68" s="27"/>
      <c r="C68" s="89">
        <v>4662951.29</v>
      </c>
      <c r="D68" s="29">
        <v>11412629.039999999</v>
      </c>
      <c r="E68" s="29">
        <v>8890042.4199999999</v>
      </c>
      <c r="F68" s="29">
        <v>14766254.75</v>
      </c>
      <c r="G68" s="29">
        <v>1279903.5100000002</v>
      </c>
      <c r="H68" s="29">
        <v>1196910.6000000001</v>
      </c>
      <c r="I68" s="29">
        <v>2072189.57</v>
      </c>
      <c r="J68" s="159">
        <v>657201.88</v>
      </c>
      <c r="K68" s="29">
        <v>111029.31</v>
      </c>
      <c r="L68" s="29">
        <v>1050957.4099999999</v>
      </c>
      <c r="M68" s="29"/>
      <c r="N68" s="29"/>
      <c r="O68" s="29"/>
      <c r="P68" s="29">
        <v>30000</v>
      </c>
      <c r="Q68" s="29"/>
      <c r="R68" s="29">
        <v>37015.599999999999</v>
      </c>
      <c r="S68" s="29">
        <v>6554</v>
      </c>
      <c r="T68" s="29">
        <v>13340</v>
      </c>
      <c r="U68" s="29">
        <v>1320.41</v>
      </c>
      <c r="V68" s="126">
        <f t="shared" si="57"/>
        <v>1907418.6099999999</v>
      </c>
      <c r="W68" s="89">
        <f t="shared" si="58"/>
        <v>388579.27416666667</v>
      </c>
      <c r="X68" s="29">
        <f t="shared" si="59"/>
        <v>951052.41999999993</v>
      </c>
      <c r="Y68" s="29">
        <f t="shared" si="60"/>
        <v>740836.86833333329</v>
      </c>
      <c r="Z68" s="29">
        <f t="shared" si="61"/>
        <v>1230521.2291666667</v>
      </c>
      <c r="AA68" s="29">
        <f t="shared" si="52"/>
        <v>106658.62583333335</v>
      </c>
      <c r="AB68" s="29">
        <f t="shared" si="62"/>
        <v>99742.55</v>
      </c>
      <c r="AC68" s="29">
        <f t="shared" si="63"/>
        <v>172682.46416666667</v>
      </c>
      <c r="AD68" s="28">
        <f t="shared" si="64"/>
        <v>6082388.6949549122</v>
      </c>
      <c r="AE68" s="29">
        <f t="shared" si="65"/>
        <v>14303062.01345445</v>
      </c>
      <c r="AF68" s="29">
        <f t="shared" si="66"/>
        <v>10909135.500580708</v>
      </c>
      <c r="AG68" s="29">
        <f t="shared" si="67"/>
        <v>17530860.79663432</v>
      </c>
      <c r="AH68" s="29">
        <f t="shared" si="44"/>
        <v>1423142.7474315399</v>
      </c>
      <c r="AI68" s="29">
        <f t="shared" si="70"/>
        <v>1269536.1888235295</v>
      </c>
      <c r="AJ68" s="133">
        <f t="shared" si="85"/>
        <v>2137465.0867848853</v>
      </c>
      <c r="AK68" s="133">
        <f t="shared" si="86"/>
        <v>1967503.7186673777</v>
      </c>
      <c r="AM68" s="187"/>
    </row>
    <row r="69" spans="1:40" x14ac:dyDescent="0.25">
      <c r="A69" s="17" t="s">
        <v>51</v>
      </c>
      <c r="B69" s="27"/>
      <c r="C69" s="89">
        <v>59231529.020000003</v>
      </c>
      <c r="D69" s="29">
        <v>50632382.649999999</v>
      </c>
      <c r="E69" s="29">
        <v>64188531.600000001</v>
      </c>
      <c r="F69" s="29">
        <v>75232076.790000007</v>
      </c>
      <c r="G69" s="29">
        <v>85155285.420000002</v>
      </c>
      <c r="H69" s="29">
        <v>80330240.350000009</v>
      </c>
      <c r="I69" s="29">
        <v>71633255.510000005</v>
      </c>
      <c r="J69" s="159">
        <v>2364526.31</v>
      </c>
      <c r="K69" s="29">
        <v>4019287.36</v>
      </c>
      <c r="L69" s="29">
        <v>10912006.51</v>
      </c>
      <c r="M69" s="29">
        <v>5465274.1799999997</v>
      </c>
      <c r="N69" s="29">
        <v>6660644.6799999997</v>
      </c>
      <c r="O69" s="29">
        <v>4081226.87</v>
      </c>
      <c r="P69" s="29">
        <v>9983313.790000001</v>
      </c>
      <c r="Q69" s="29">
        <v>5136112.47</v>
      </c>
      <c r="R69" s="29">
        <v>2319931.1</v>
      </c>
      <c r="S69" s="29">
        <v>2906623.34</v>
      </c>
      <c r="T69" s="29">
        <v>3122943.7</v>
      </c>
      <c r="U69" s="29">
        <v>2812121.95</v>
      </c>
      <c r="V69" s="126">
        <f t="shared" si="57"/>
        <v>59784012.260000005</v>
      </c>
      <c r="W69" s="89">
        <f t="shared" si="58"/>
        <v>4935960.7516666669</v>
      </c>
      <c r="X69" s="29">
        <f t="shared" si="59"/>
        <v>4219365.2208333332</v>
      </c>
      <c r="Y69" s="29">
        <f t="shared" si="60"/>
        <v>5349044.3</v>
      </c>
      <c r="Z69" s="29">
        <f t="shared" si="61"/>
        <v>6269339.7325000009</v>
      </c>
      <c r="AA69" s="29">
        <f t="shared" si="52"/>
        <v>7096273.7850000001</v>
      </c>
      <c r="AB69" s="29">
        <f t="shared" si="62"/>
        <v>6694186.6958333338</v>
      </c>
      <c r="AC69" s="29">
        <f t="shared" si="63"/>
        <v>5969437.9591666674</v>
      </c>
      <c r="AD69" s="28">
        <f t="shared" si="64"/>
        <v>77262051.454142869</v>
      </c>
      <c r="AE69" s="29">
        <f t="shared" si="65"/>
        <v>63455852.844569914</v>
      </c>
      <c r="AF69" s="29">
        <f t="shared" si="66"/>
        <v>78766934.4785541</v>
      </c>
      <c r="AG69" s="29">
        <f t="shared" si="67"/>
        <v>89317371.803245768</v>
      </c>
      <c r="AH69" s="29">
        <f t="shared" si="44"/>
        <v>94685361.751164913</v>
      </c>
      <c r="AI69" s="29">
        <f t="shared" si="70"/>
        <v>85204481.588864788</v>
      </c>
      <c r="AJ69" s="133">
        <f t="shared" si="85"/>
        <v>73889756.478875637</v>
      </c>
      <c r="AK69" s="133">
        <f t="shared" si="86"/>
        <v>61667253.229958855</v>
      </c>
      <c r="AM69" s="187"/>
    </row>
    <row r="70" spans="1:40" x14ac:dyDescent="0.25">
      <c r="A70" s="17" t="s">
        <v>52</v>
      </c>
      <c r="B70" s="27"/>
      <c r="C70" s="89">
        <v>18387591.23</v>
      </c>
      <c r="D70" s="29">
        <v>17021647.280000001</v>
      </c>
      <c r="E70" s="29">
        <v>17637921.239999998</v>
      </c>
      <c r="F70" s="29">
        <v>17620676.100000001</v>
      </c>
      <c r="G70" s="29">
        <v>18462313.48</v>
      </c>
      <c r="H70" s="29">
        <v>21025026</v>
      </c>
      <c r="I70" s="29">
        <v>23504030.18</v>
      </c>
      <c r="J70" s="159">
        <v>43851</v>
      </c>
      <c r="K70" s="29">
        <v>150967.01999999999</v>
      </c>
      <c r="L70" s="29">
        <v>1028918.4</v>
      </c>
      <c r="M70" s="29">
        <v>786964.20000000007</v>
      </c>
      <c r="N70" s="29">
        <v>1676828.4000000001</v>
      </c>
      <c r="O70" s="29">
        <v>852414.20000000007</v>
      </c>
      <c r="P70" s="29">
        <v>4827394.8</v>
      </c>
      <c r="Q70" s="29">
        <v>4285128.4000000004</v>
      </c>
      <c r="R70" s="29">
        <v>687600</v>
      </c>
      <c r="S70" s="29">
        <v>937700</v>
      </c>
      <c r="T70" s="29">
        <v>2284685.6</v>
      </c>
      <c r="U70" s="29">
        <v>258764.2</v>
      </c>
      <c r="V70" s="126">
        <f t="shared" si="57"/>
        <v>17821216.219999999</v>
      </c>
      <c r="W70" s="89">
        <f t="shared" si="58"/>
        <v>1532299.2691666668</v>
      </c>
      <c r="X70" s="29">
        <f t="shared" si="59"/>
        <v>1418470.6066666667</v>
      </c>
      <c r="Y70" s="29">
        <f t="shared" si="60"/>
        <v>1469826.7699999998</v>
      </c>
      <c r="Z70" s="29">
        <f t="shared" si="61"/>
        <v>1468389.675</v>
      </c>
      <c r="AA70" s="29">
        <f t="shared" si="52"/>
        <v>1538526.1233333333</v>
      </c>
      <c r="AB70" s="29">
        <f t="shared" si="62"/>
        <v>1752085.5</v>
      </c>
      <c r="AC70" s="29">
        <f t="shared" si="63"/>
        <v>1958669.1816666666</v>
      </c>
      <c r="AD70" s="28">
        <f t="shared" si="64"/>
        <v>23984912.144515261</v>
      </c>
      <c r="AE70" s="29">
        <f t="shared" si="65"/>
        <v>21332654.882909287</v>
      </c>
      <c r="AF70" s="29">
        <f t="shared" si="66"/>
        <v>21643819.417875227</v>
      </c>
      <c r="AG70" s="29">
        <f t="shared" si="67"/>
        <v>20919700.02425167</v>
      </c>
      <c r="AH70" s="29">
        <f t="shared" si="44"/>
        <v>20528506.504267301</v>
      </c>
      <c r="AI70" s="29">
        <f t="shared" si="70"/>
        <v>22300772.821258008</v>
      </c>
      <c r="AJ70" s="133">
        <f t="shared" si="85"/>
        <v>24244424.65873827</v>
      </c>
      <c r="AK70" s="133">
        <f t="shared" si="86"/>
        <v>18382597.821054809</v>
      </c>
      <c r="AM70" s="187"/>
    </row>
    <row r="71" spans="1:40" x14ac:dyDescent="0.25">
      <c r="A71" s="17" t="s">
        <v>53</v>
      </c>
      <c r="B71" s="27"/>
      <c r="C71" s="89">
        <v>7354415.0899999999</v>
      </c>
      <c r="D71" s="29">
        <v>7768246.7999999998</v>
      </c>
      <c r="E71" s="29">
        <v>5834884.3499999996</v>
      </c>
      <c r="F71" s="29">
        <v>5574341.9199999999</v>
      </c>
      <c r="G71" s="29">
        <v>8187460.1799999997</v>
      </c>
      <c r="H71" s="29">
        <v>3933400.69</v>
      </c>
      <c r="I71" s="29">
        <v>6888287.5499999998</v>
      </c>
      <c r="J71" s="159">
        <v>257607.42</v>
      </c>
      <c r="K71" s="29">
        <v>3934982.19</v>
      </c>
      <c r="L71" s="29">
        <v>3786716.9</v>
      </c>
      <c r="M71" s="29">
        <v>1739851.78</v>
      </c>
      <c r="N71" s="29">
        <v>676652.67</v>
      </c>
      <c r="O71" s="29">
        <v>887403.22</v>
      </c>
      <c r="P71" s="29">
        <v>618863.80000000005</v>
      </c>
      <c r="Q71" s="29">
        <v>477279.73</v>
      </c>
      <c r="R71" s="29">
        <v>2661257.6800000002</v>
      </c>
      <c r="S71" s="29">
        <v>1512656.56</v>
      </c>
      <c r="T71" s="29">
        <v>1796285.58</v>
      </c>
      <c r="U71" s="29">
        <v>2468219.37</v>
      </c>
      <c r="V71" s="126">
        <f t="shared" si="57"/>
        <v>20817776.900000002</v>
      </c>
      <c r="W71" s="89">
        <f t="shared" si="58"/>
        <v>612867.92416666669</v>
      </c>
      <c r="X71" s="29">
        <f t="shared" si="59"/>
        <v>647353.9</v>
      </c>
      <c r="Y71" s="29">
        <f t="shared" si="60"/>
        <v>486240.36249999999</v>
      </c>
      <c r="Z71" s="29">
        <f t="shared" si="61"/>
        <v>464528.49333333335</v>
      </c>
      <c r="AA71" s="29">
        <f t="shared" si="52"/>
        <v>682288.34833333327</v>
      </c>
      <c r="AB71" s="29">
        <f t="shared" si="62"/>
        <v>327783.39083333331</v>
      </c>
      <c r="AC71" s="29">
        <f t="shared" si="63"/>
        <v>574023.96250000002</v>
      </c>
      <c r="AD71" s="28">
        <f t="shared" si="64"/>
        <v>9593154.296368774</v>
      </c>
      <c r="AE71" s="29">
        <f t="shared" si="65"/>
        <v>9735681.0010026488</v>
      </c>
      <c r="AF71" s="29">
        <f t="shared" si="66"/>
        <v>7160094.5189154427</v>
      </c>
      <c r="AG71" s="29">
        <f t="shared" si="67"/>
        <v>6617995.8213414466</v>
      </c>
      <c r="AH71" s="29">
        <f t="shared" si="44"/>
        <v>9103752.3407147527</v>
      </c>
      <c r="AI71" s="29">
        <f t="shared" si="70"/>
        <v>4172069.7611821974</v>
      </c>
      <c r="AJ71" s="133">
        <f t="shared" si="85"/>
        <v>7105273.744747201</v>
      </c>
      <c r="AK71" s="133">
        <f t="shared" si="86"/>
        <v>21473552.397152003</v>
      </c>
      <c r="AM71" s="187"/>
    </row>
    <row r="72" spans="1:40" x14ac:dyDescent="0.25">
      <c r="A72" s="17" t="s">
        <v>54</v>
      </c>
      <c r="B72" s="27"/>
      <c r="C72" s="89">
        <v>1586027.59</v>
      </c>
      <c r="D72" s="29"/>
      <c r="E72" s="29"/>
      <c r="F72" s="29"/>
      <c r="G72" s="29">
        <v>0</v>
      </c>
      <c r="H72" s="29">
        <v>22936271.919999998</v>
      </c>
      <c r="I72" s="29">
        <v>483472.96</v>
      </c>
      <c r="J72" s="159"/>
      <c r="K72" s="29"/>
      <c r="L72" s="29"/>
      <c r="M72" s="29"/>
      <c r="N72" s="29">
        <v>104406</v>
      </c>
      <c r="O72" s="29">
        <v>513296.19</v>
      </c>
      <c r="P72" s="29">
        <v>1282554.1300000001</v>
      </c>
      <c r="Q72" s="29">
        <v>618902</v>
      </c>
      <c r="R72" s="29">
        <v>1127862.28</v>
      </c>
      <c r="S72" s="29">
        <v>1204000.8</v>
      </c>
      <c r="T72" s="29">
        <v>785585.25</v>
      </c>
      <c r="U72" s="29">
        <v>842620.25</v>
      </c>
      <c r="V72" s="126">
        <f t="shared" si="57"/>
        <v>6479226.9000000004</v>
      </c>
      <c r="W72" s="89">
        <f t="shared" si="58"/>
        <v>132168.96583333335</v>
      </c>
      <c r="X72" s="29">
        <f t="shared" si="59"/>
        <v>0</v>
      </c>
      <c r="Y72" s="29">
        <f t="shared" si="60"/>
        <v>0</v>
      </c>
      <c r="Z72" s="29">
        <f t="shared" si="61"/>
        <v>0</v>
      </c>
      <c r="AA72" s="29">
        <f t="shared" si="52"/>
        <v>0</v>
      </c>
      <c r="AB72" s="29">
        <f t="shared" si="62"/>
        <v>1911355.9933333332</v>
      </c>
      <c r="AC72" s="29">
        <f t="shared" si="63"/>
        <v>40289.413333333338</v>
      </c>
      <c r="AD72" s="28">
        <f t="shared" si="64"/>
        <v>2068826.3040600163</v>
      </c>
      <c r="AE72" s="29">
        <f t="shared" si="65"/>
        <v>0</v>
      </c>
      <c r="AF72" s="29">
        <f t="shared" si="66"/>
        <v>0</v>
      </c>
      <c r="AG72" s="29">
        <f t="shared" si="67"/>
        <v>0</v>
      </c>
      <c r="AH72" s="29">
        <f t="shared" si="44"/>
        <v>0</v>
      </c>
      <c r="AI72" s="29">
        <f t="shared" si="70"/>
        <v>24327988.43884993</v>
      </c>
      <c r="AJ72" s="133">
        <f t="shared" si="85"/>
        <v>498702.71878867981</v>
      </c>
      <c r="AK72" s="133">
        <f t="shared" si="86"/>
        <v>6683327.379216305</v>
      </c>
      <c r="AM72" s="187"/>
    </row>
    <row r="73" spans="1:40" x14ac:dyDescent="0.25">
      <c r="A73" s="17" t="s">
        <v>55</v>
      </c>
      <c r="B73" s="27"/>
      <c r="C73" s="89">
        <v>508353.55</v>
      </c>
      <c r="D73" s="29">
        <v>1060830.96</v>
      </c>
      <c r="E73" s="29">
        <v>950084.28</v>
      </c>
      <c r="F73" s="29">
        <v>919782.48</v>
      </c>
      <c r="G73" s="29">
        <v>919782.48</v>
      </c>
      <c r="H73" s="29">
        <v>1958871.7499999998</v>
      </c>
      <c r="I73" s="29">
        <v>134861680.31</v>
      </c>
      <c r="J73" s="159">
        <v>11688978.08</v>
      </c>
      <c r="K73" s="29">
        <v>12392485.890000001</v>
      </c>
      <c r="L73" s="29">
        <v>11936419.109999999</v>
      </c>
      <c r="M73" s="29">
        <v>12383807.26</v>
      </c>
      <c r="N73" s="29">
        <v>12138078.220000001</v>
      </c>
      <c r="O73" s="172">
        <v>12356749.17</v>
      </c>
      <c r="P73" s="29">
        <v>11756555.050000001</v>
      </c>
      <c r="Q73" s="29">
        <v>12540804.120000001</v>
      </c>
      <c r="R73" s="29">
        <v>11510238.75</v>
      </c>
      <c r="S73" s="29">
        <v>13343949.1</v>
      </c>
      <c r="T73" s="29">
        <v>12622269.859999999</v>
      </c>
      <c r="U73" s="29">
        <v>16803708.52</v>
      </c>
      <c r="V73" s="126">
        <f t="shared" si="57"/>
        <v>151474043.13</v>
      </c>
      <c r="W73" s="89">
        <f t="shared" si="58"/>
        <v>42362.79583333333</v>
      </c>
      <c r="X73" s="29">
        <f t="shared" si="59"/>
        <v>88402.58</v>
      </c>
      <c r="Y73" s="29">
        <f t="shared" si="60"/>
        <v>79173.69</v>
      </c>
      <c r="Z73" s="29">
        <f t="shared" si="61"/>
        <v>76648.539999999994</v>
      </c>
      <c r="AA73" s="29">
        <f t="shared" si="52"/>
        <v>76648.539999999994</v>
      </c>
      <c r="AB73" s="29">
        <f t="shared" si="62"/>
        <v>163239.31249999997</v>
      </c>
      <c r="AC73" s="29">
        <f t="shared" si="63"/>
        <v>11238473.359166667</v>
      </c>
      <c r="AD73" s="28">
        <f t="shared" si="64"/>
        <v>663100.1898285317</v>
      </c>
      <c r="AE73" s="29">
        <f t="shared" si="65"/>
        <v>1329503.5660488287</v>
      </c>
      <c r="AF73" s="29">
        <f t="shared" si="66"/>
        <v>1165865.9945395021</v>
      </c>
      <c r="AG73" s="29">
        <f t="shared" si="67"/>
        <v>1091988.3811474328</v>
      </c>
      <c r="AH73" s="29">
        <f t="shared" si="44"/>
        <v>1022719.0998379206</v>
      </c>
      <c r="AI73" s="29">
        <f t="shared" si="70"/>
        <v>2077731.2657178214</v>
      </c>
      <c r="AJ73" s="133">
        <f t="shared" si="85"/>
        <v>139109923.81250599</v>
      </c>
      <c r="AK73" s="133">
        <f t="shared" si="86"/>
        <v>156245588.44996157</v>
      </c>
      <c r="AM73" s="187"/>
    </row>
    <row r="74" spans="1:40" ht="17.25" x14ac:dyDescent="0.4">
      <c r="A74" s="94" t="s">
        <v>244</v>
      </c>
      <c r="B74" s="120"/>
      <c r="C74" s="117">
        <f t="shared" ref="C74:E74" si="87">SUM(C75)</f>
        <v>424149.4</v>
      </c>
      <c r="D74" s="118">
        <f t="shared" si="87"/>
        <v>0</v>
      </c>
      <c r="E74" s="118">
        <f t="shared" si="87"/>
        <v>3286968.01</v>
      </c>
      <c r="F74" s="118">
        <v>3881485.91</v>
      </c>
      <c r="G74" s="118">
        <v>5549941.6300000008</v>
      </c>
      <c r="H74" s="118">
        <v>5814665.3799999999</v>
      </c>
      <c r="I74" s="118">
        <v>5580787.5899999999</v>
      </c>
      <c r="J74" s="160">
        <f>SUM(J75)</f>
        <v>383077.49</v>
      </c>
      <c r="K74" s="160">
        <f t="shared" ref="K74:U78" si="88">SUM(K75)</f>
        <v>404262.64</v>
      </c>
      <c r="L74" s="160">
        <f t="shared" si="88"/>
        <v>389977.94</v>
      </c>
      <c r="M74" s="160">
        <f t="shared" si="88"/>
        <v>337296.43</v>
      </c>
      <c r="N74" s="160">
        <f t="shared" si="88"/>
        <v>322825.52</v>
      </c>
      <c r="O74" s="160">
        <f t="shared" si="88"/>
        <v>315996.75</v>
      </c>
      <c r="P74" s="160">
        <f t="shared" si="88"/>
        <v>349770.49</v>
      </c>
      <c r="Q74" s="160">
        <f t="shared" si="88"/>
        <v>328308.63</v>
      </c>
      <c r="R74" s="160">
        <f t="shared" si="88"/>
        <v>284434.96000000002</v>
      </c>
      <c r="S74" s="160">
        <f t="shared" si="88"/>
        <v>239978.69</v>
      </c>
      <c r="T74" s="160">
        <f t="shared" si="88"/>
        <v>251535.99</v>
      </c>
      <c r="U74" s="160">
        <f t="shared" si="88"/>
        <v>209887.28</v>
      </c>
      <c r="V74" s="130">
        <f t="shared" ref="V74:V92" si="89">SUM(J74:U74)</f>
        <v>3817352.8099999991</v>
      </c>
      <c r="W74" s="117">
        <f t="shared" si="58"/>
        <v>35345.783333333333</v>
      </c>
      <c r="X74" s="118">
        <f t="shared" si="59"/>
        <v>0</v>
      </c>
      <c r="Y74" s="118">
        <f t="shared" si="60"/>
        <v>273914.0008333333</v>
      </c>
      <c r="Z74" s="118">
        <f t="shared" si="61"/>
        <v>323457.15916666668</v>
      </c>
      <c r="AA74" s="118">
        <f t="shared" si="52"/>
        <v>462495.13583333342</v>
      </c>
      <c r="AB74" s="118">
        <f t="shared" si="62"/>
        <v>484555.4483333333</v>
      </c>
      <c r="AC74" s="118">
        <f t="shared" si="63"/>
        <v>465065.63250000001</v>
      </c>
      <c r="AD74" s="169">
        <f t="shared" si="64"/>
        <v>553263.66395131464</v>
      </c>
      <c r="AE74" s="118">
        <f t="shared" si="65"/>
        <v>0</v>
      </c>
      <c r="AF74" s="118">
        <f t="shared" si="66"/>
        <v>4033499.2470333022</v>
      </c>
      <c r="AG74" s="118">
        <f t="shared" si="67"/>
        <v>4608195.5326083945</v>
      </c>
      <c r="AH74" s="118">
        <f t="shared" si="44"/>
        <v>6171058.3006393025</v>
      </c>
      <c r="AI74" s="118">
        <f t="shared" si="70"/>
        <v>6167484.9615412541</v>
      </c>
      <c r="AJ74" s="134">
        <f>$AJ$6*I74</f>
        <v>5756586.5609425679</v>
      </c>
      <c r="AK74" s="134">
        <f>$AJ$6*V74</f>
        <v>3937602.2702957494</v>
      </c>
      <c r="AM74" s="187"/>
      <c r="AN74" s="196"/>
    </row>
    <row r="75" spans="1:40" s="121" customFormat="1" ht="17.25" x14ac:dyDescent="0.4">
      <c r="A75" s="17" t="s">
        <v>56</v>
      </c>
      <c r="B75" s="27"/>
      <c r="C75" s="89">
        <v>424149.4</v>
      </c>
      <c r="D75" s="29"/>
      <c r="E75" s="29">
        <v>3286968.01</v>
      </c>
      <c r="F75" s="29">
        <v>3881485.91</v>
      </c>
      <c r="G75" s="29">
        <v>5549941.6300000008</v>
      </c>
      <c r="H75" s="29">
        <v>5814665.3799999999</v>
      </c>
      <c r="I75" s="29">
        <v>5580787.5899999999</v>
      </c>
      <c r="J75" s="159">
        <v>383077.49</v>
      </c>
      <c r="K75" s="29">
        <v>404262.64</v>
      </c>
      <c r="L75" s="29">
        <v>389977.94</v>
      </c>
      <c r="M75" s="29">
        <v>337296.43</v>
      </c>
      <c r="N75" s="29">
        <v>322825.52</v>
      </c>
      <c r="O75" s="29">
        <v>315996.75</v>
      </c>
      <c r="P75" s="29">
        <v>349770.49</v>
      </c>
      <c r="Q75" s="29">
        <v>328308.63</v>
      </c>
      <c r="R75" s="29">
        <v>284434.96000000002</v>
      </c>
      <c r="S75" s="29">
        <v>239978.69</v>
      </c>
      <c r="T75" s="29">
        <v>251535.99</v>
      </c>
      <c r="U75" s="29">
        <v>209887.28</v>
      </c>
      <c r="V75" s="199">
        <f t="shared" si="57"/>
        <v>3817352.8099999991</v>
      </c>
      <c r="W75" s="89">
        <f t="shared" si="58"/>
        <v>35345.783333333333</v>
      </c>
      <c r="X75" s="29">
        <f t="shared" si="59"/>
        <v>0</v>
      </c>
      <c r="Y75" s="29">
        <f t="shared" si="60"/>
        <v>273914.0008333333</v>
      </c>
      <c r="Z75" s="29">
        <f t="shared" si="61"/>
        <v>323457.15916666668</v>
      </c>
      <c r="AA75" s="29">
        <f t="shared" si="52"/>
        <v>462495.13583333342</v>
      </c>
      <c r="AB75" s="29">
        <f t="shared" si="62"/>
        <v>484555.4483333333</v>
      </c>
      <c r="AC75" s="29">
        <f t="shared" si="63"/>
        <v>465065.63250000001</v>
      </c>
      <c r="AD75" s="28">
        <f t="shared" si="64"/>
        <v>553263.66395131464</v>
      </c>
      <c r="AE75" s="29">
        <f t="shared" si="65"/>
        <v>0</v>
      </c>
      <c r="AF75" s="29">
        <f t="shared" si="66"/>
        <v>4033499.2470333022</v>
      </c>
      <c r="AG75" s="29">
        <f t="shared" si="67"/>
        <v>4608195.5326083945</v>
      </c>
      <c r="AH75" s="29">
        <f t="shared" si="44"/>
        <v>6171058.3006393025</v>
      </c>
      <c r="AI75" s="29">
        <f t="shared" si="70"/>
        <v>6167484.9615412541</v>
      </c>
      <c r="AJ75" s="133">
        <f>$AJ$6*I75</f>
        <v>5756586.5609425679</v>
      </c>
      <c r="AK75" s="133">
        <f>$AJ$6*V75</f>
        <v>3937602.2702957494</v>
      </c>
      <c r="AM75" s="191"/>
      <c r="AN75" s="196"/>
    </row>
    <row r="76" spans="1:40" s="121" customFormat="1" ht="17.25" x14ac:dyDescent="0.4">
      <c r="A76" s="94" t="s">
        <v>277</v>
      </c>
      <c r="B76" s="27"/>
      <c r="C76" s="89"/>
      <c r="D76" s="29"/>
      <c r="E76" s="29"/>
      <c r="F76" s="29"/>
      <c r="G76" s="29"/>
      <c r="H76" s="29"/>
      <c r="I76" s="29">
        <v>3450.88</v>
      </c>
      <c r="J76" s="159"/>
      <c r="K76" s="29"/>
      <c r="L76" s="160">
        <f t="shared" si="88"/>
        <v>0</v>
      </c>
      <c r="M76" s="160">
        <f t="shared" si="88"/>
        <v>0</v>
      </c>
      <c r="N76" s="160">
        <f t="shared" si="88"/>
        <v>0</v>
      </c>
      <c r="O76" s="160">
        <f t="shared" si="88"/>
        <v>0</v>
      </c>
      <c r="P76" s="160">
        <f t="shared" si="88"/>
        <v>0</v>
      </c>
      <c r="Q76" s="160">
        <f t="shared" si="88"/>
        <v>0</v>
      </c>
      <c r="R76" s="160">
        <f t="shared" si="88"/>
        <v>0</v>
      </c>
      <c r="S76" s="160">
        <f t="shared" si="88"/>
        <v>0</v>
      </c>
      <c r="T76" s="160">
        <f t="shared" si="88"/>
        <v>0</v>
      </c>
      <c r="U76" s="160">
        <f t="shared" si="88"/>
        <v>0</v>
      </c>
      <c r="V76" s="130">
        <f t="shared" si="89"/>
        <v>0</v>
      </c>
      <c r="W76" s="89"/>
      <c r="X76" s="29"/>
      <c r="Y76" s="29"/>
      <c r="Z76" s="29"/>
      <c r="AA76" s="29"/>
      <c r="AB76" s="29"/>
      <c r="AC76" s="204">
        <f t="shared" ref="AC76:AC88" si="90">I76/12</f>
        <v>287.57333333333332</v>
      </c>
      <c r="AD76" s="28"/>
      <c r="AE76" s="29"/>
      <c r="AF76" s="29"/>
      <c r="AG76" s="29"/>
      <c r="AH76" s="29"/>
      <c r="AI76" s="29"/>
      <c r="AJ76" s="133"/>
      <c r="AK76" s="133">
        <f t="shared" ref="AK76:AK83" si="91">$AJ$6*V76</f>
        <v>0</v>
      </c>
      <c r="AM76" s="191"/>
      <c r="AN76" s="196"/>
    </row>
    <row r="77" spans="1:40" s="121" customFormat="1" ht="17.25" x14ac:dyDescent="0.4">
      <c r="A77" s="17" t="s">
        <v>275</v>
      </c>
      <c r="B77" s="27"/>
      <c r="C77" s="89"/>
      <c r="D77" s="29"/>
      <c r="E77" s="29"/>
      <c r="F77" s="29"/>
      <c r="G77" s="29"/>
      <c r="H77" s="29"/>
      <c r="I77" s="29">
        <v>3450.88</v>
      </c>
      <c r="J77" s="15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126">
        <f t="shared" si="89"/>
        <v>0</v>
      </c>
      <c r="W77" s="89"/>
      <c r="X77" s="29"/>
      <c r="Y77" s="29"/>
      <c r="Z77" s="29"/>
      <c r="AA77" s="29"/>
      <c r="AB77" s="29"/>
      <c r="AC77" s="29">
        <f t="shared" si="90"/>
        <v>287.57333333333332</v>
      </c>
      <c r="AD77" s="28"/>
      <c r="AE77" s="29"/>
      <c r="AF77" s="29"/>
      <c r="AG77" s="29"/>
      <c r="AH77" s="29"/>
      <c r="AI77" s="29"/>
      <c r="AJ77" s="133"/>
      <c r="AK77" s="133">
        <f t="shared" si="91"/>
        <v>0</v>
      </c>
      <c r="AM77" s="191"/>
      <c r="AN77" s="196"/>
    </row>
    <row r="78" spans="1:40" s="121" customFormat="1" ht="17.25" x14ac:dyDescent="0.4">
      <c r="A78" s="94" t="s">
        <v>278</v>
      </c>
      <c r="B78" s="27"/>
      <c r="C78" s="89"/>
      <c r="D78" s="29"/>
      <c r="E78" s="29"/>
      <c r="F78" s="29"/>
      <c r="G78" s="29"/>
      <c r="H78" s="29"/>
      <c r="I78" s="29">
        <v>141975.70000000001</v>
      </c>
      <c r="J78" s="198">
        <f>J79</f>
        <v>4593.57</v>
      </c>
      <c r="K78" s="198">
        <f>K79</f>
        <v>4593.57</v>
      </c>
      <c r="L78" s="160">
        <f t="shared" si="88"/>
        <v>4593.57</v>
      </c>
      <c r="M78" s="160">
        <f t="shared" si="88"/>
        <v>4744.2700000000004</v>
      </c>
      <c r="N78" s="160">
        <f t="shared" si="88"/>
        <v>4793.4000000000005</v>
      </c>
      <c r="O78" s="160">
        <f t="shared" si="88"/>
        <v>4820.4000000000005</v>
      </c>
      <c r="P78" s="160">
        <f t="shared" si="88"/>
        <v>4820.4000000000005</v>
      </c>
      <c r="Q78" s="160">
        <f t="shared" si="88"/>
        <v>4820.4000000000005</v>
      </c>
      <c r="R78" s="160">
        <f t="shared" si="88"/>
        <v>97285.150000000009</v>
      </c>
      <c r="S78" s="160">
        <f t="shared" si="88"/>
        <v>4820.4000000000005</v>
      </c>
      <c r="T78" s="160">
        <f t="shared" si="88"/>
        <v>220.4</v>
      </c>
      <c r="U78" s="160">
        <f t="shared" si="88"/>
        <v>4717.2700000000004</v>
      </c>
      <c r="V78" s="200">
        <f t="shared" si="89"/>
        <v>144822.79999999999</v>
      </c>
      <c r="W78" s="89"/>
      <c r="X78" s="29"/>
      <c r="Y78" s="29"/>
      <c r="Z78" s="29"/>
      <c r="AA78" s="29"/>
      <c r="AB78" s="29"/>
      <c r="AC78" s="204">
        <f t="shared" si="90"/>
        <v>11831.308333333334</v>
      </c>
      <c r="AD78" s="28"/>
      <c r="AE78" s="29"/>
      <c r="AF78" s="29"/>
      <c r="AG78" s="29"/>
      <c r="AH78" s="29"/>
      <c r="AI78" s="29"/>
      <c r="AJ78" s="133"/>
      <c r="AK78" s="209">
        <f t="shared" si="91"/>
        <v>149384.82620121964</v>
      </c>
      <c r="AM78" s="191"/>
      <c r="AN78" s="196"/>
    </row>
    <row r="79" spans="1:40" s="121" customFormat="1" ht="17.25" x14ac:dyDescent="0.4">
      <c r="A79" s="17" t="s">
        <v>276</v>
      </c>
      <c r="B79" s="27"/>
      <c r="C79" s="89"/>
      <c r="D79" s="29"/>
      <c r="E79" s="29"/>
      <c r="F79" s="29"/>
      <c r="G79" s="29"/>
      <c r="H79" s="29"/>
      <c r="I79" s="29">
        <v>141975.70000000001</v>
      </c>
      <c r="J79" s="159">
        <v>4593.57</v>
      </c>
      <c r="K79" s="29">
        <v>4593.57</v>
      </c>
      <c r="L79" s="29">
        <v>4593.57</v>
      </c>
      <c r="M79" s="29">
        <v>4744.2700000000004</v>
      </c>
      <c r="N79" s="29">
        <v>4793.4000000000005</v>
      </c>
      <c r="O79" s="29">
        <v>4820.4000000000005</v>
      </c>
      <c r="P79" s="29">
        <v>4820.4000000000005</v>
      </c>
      <c r="Q79" s="29">
        <v>4820.4000000000005</v>
      </c>
      <c r="R79" s="29">
        <v>97285.150000000009</v>
      </c>
      <c r="S79" s="29">
        <v>4820.4000000000005</v>
      </c>
      <c r="T79" s="29">
        <v>220.4</v>
      </c>
      <c r="U79" s="29">
        <v>4717.2700000000004</v>
      </c>
      <c r="V79" s="199">
        <f t="shared" ref="V79" si="92">SUM(J79:U79)</f>
        <v>144822.79999999999</v>
      </c>
      <c r="W79" s="89"/>
      <c r="X79" s="29"/>
      <c r="Y79" s="29"/>
      <c r="Z79" s="29"/>
      <c r="AA79" s="29"/>
      <c r="AB79" s="29"/>
      <c r="AC79" s="29">
        <f t="shared" si="90"/>
        <v>11831.308333333334</v>
      </c>
      <c r="AD79" s="28"/>
      <c r="AE79" s="29"/>
      <c r="AF79" s="29"/>
      <c r="AG79" s="29"/>
      <c r="AH79" s="29"/>
      <c r="AI79" s="29"/>
      <c r="AJ79" s="133"/>
      <c r="AK79" s="133">
        <f t="shared" si="91"/>
        <v>149384.82620121964</v>
      </c>
      <c r="AM79" s="191"/>
      <c r="AN79" s="196"/>
    </row>
    <row r="80" spans="1:40" s="121" customFormat="1" ht="17.25" x14ac:dyDescent="0.4">
      <c r="A80" s="17"/>
      <c r="B80" s="27"/>
      <c r="C80" s="89"/>
      <c r="D80" s="29"/>
      <c r="E80" s="29"/>
      <c r="F80" s="29"/>
      <c r="G80" s="29"/>
      <c r="H80" s="29"/>
      <c r="I80" s="29"/>
      <c r="J80" s="159"/>
      <c r="K80" s="29"/>
      <c r="L80" s="29"/>
      <c r="M80" s="29"/>
      <c r="N80" s="29"/>
      <c r="O80" s="29"/>
      <c r="P80" s="29"/>
      <c r="Q80" s="29"/>
      <c r="R80" s="29">
        <v>0</v>
      </c>
      <c r="S80" s="29"/>
      <c r="T80" s="29"/>
      <c r="U80" s="29"/>
      <c r="V80" s="126">
        <f t="shared" si="89"/>
        <v>0</v>
      </c>
      <c r="W80" s="89"/>
      <c r="X80" s="29"/>
      <c r="Y80" s="29"/>
      <c r="Z80" s="29"/>
      <c r="AA80" s="29"/>
      <c r="AB80" s="29"/>
      <c r="AC80" s="29">
        <f t="shared" si="90"/>
        <v>0</v>
      </c>
      <c r="AD80" s="28"/>
      <c r="AE80" s="29"/>
      <c r="AF80" s="29"/>
      <c r="AG80" s="29"/>
      <c r="AH80" s="29"/>
      <c r="AI80" s="29"/>
      <c r="AJ80" s="133"/>
      <c r="AK80" s="133">
        <f t="shared" si="91"/>
        <v>0</v>
      </c>
      <c r="AM80" s="191"/>
      <c r="AN80" s="196"/>
    </row>
    <row r="81" spans="1:40" s="121" customFormat="1" ht="17.25" x14ac:dyDescent="0.4">
      <c r="A81" s="17"/>
      <c r="B81" s="27"/>
      <c r="C81" s="89"/>
      <c r="D81" s="29"/>
      <c r="E81" s="29"/>
      <c r="F81" s="29"/>
      <c r="G81" s="29"/>
      <c r="H81" s="29"/>
      <c r="I81" s="29"/>
      <c r="J81" s="159"/>
      <c r="K81" s="29"/>
      <c r="L81" s="29"/>
      <c r="M81" s="29"/>
      <c r="N81" s="29"/>
      <c r="O81" s="29"/>
      <c r="P81" s="29"/>
      <c r="Q81" s="29"/>
      <c r="R81" s="29">
        <v>0</v>
      </c>
      <c r="S81" s="29"/>
      <c r="T81" s="29"/>
      <c r="U81" s="29"/>
      <c r="V81" s="126">
        <f t="shared" si="89"/>
        <v>0</v>
      </c>
      <c r="W81" s="89"/>
      <c r="X81" s="29"/>
      <c r="Y81" s="29"/>
      <c r="Z81" s="29"/>
      <c r="AA81" s="29"/>
      <c r="AB81" s="29"/>
      <c r="AC81" s="29">
        <f t="shared" si="90"/>
        <v>0</v>
      </c>
      <c r="AD81" s="28"/>
      <c r="AE81" s="29"/>
      <c r="AF81" s="29"/>
      <c r="AG81" s="29"/>
      <c r="AH81" s="29"/>
      <c r="AI81" s="29"/>
      <c r="AJ81" s="133"/>
      <c r="AK81" s="133">
        <f t="shared" si="91"/>
        <v>0</v>
      </c>
      <c r="AM81" s="191"/>
      <c r="AN81" s="3"/>
    </row>
    <row r="82" spans="1:40" ht="17.25" x14ac:dyDescent="0.4">
      <c r="A82" s="94" t="s">
        <v>245</v>
      </c>
      <c r="B82" s="96"/>
      <c r="C82" s="97">
        <f t="shared" ref="C82:F82" si="93">SUM(C83)</f>
        <v>5080255.03</v>
      </c>
      <c r="D82" s="98">
        <f t="shared" si="93"/>
        <v>0</v>
      </c>
      <c r="E82" s="98">
        <f t="shared" si="93"/>
        <v>0</v>
      </c>
      <c r="F82" s="98">
        <f t="shared" si="93"/>
        <v>0</v>
      </c>
      <c r="G82" s="98">
        <v>0</v>
      </c>
      <c r="H82" s="98">
        <v>0</v>
      </c>
      <c r="I82" s="98"/>
      <c r="J82" s="161">
        <f>SUM(J83)</f>
        <v>0</v>
      </c>
      <c r="K82" s="161">
        <f t="shared" ref="K82:U82" si="94">SUM(K83)</f>
        <v>0</v>
      </c>
      <c r="L82" s="161">
        <f t="shared" si="94"/>
        <v>0</v>
      </c>
      <c r="M82" s="161">
        <f t="shared" si="94"/>
        <v>0</v>
      </c>
      <c r="N82" s="161">
        <f t="shared" si="94"/>
        <v>0</v>
      </c>
      <c r="O82" s="161">
        <f t="shared" si="94"/>
        <v>0</v>
      </c>
      <c r="P82" s="161">
        <f t="shared" si="94"/>
        <v>0</v>
      </c>
      <c r="Q82" s="161">
        <f t="shared" si="94"/>
        <v>0</v>
      </c>
      <c r="R82" s="161">
        <v>0</v>
      </c>
      <c r="S82" s="161">
        <f t="shared" si="94"/>
        <v>0</v>
      </c>
      <c r="T82" s="161">
        <f t="shared" si="94"/>
        <v>0</v>
      </c>
      <c r="U82" s="161">
        <f t="shared" si="94"/>
        <v>8351</v>
      </c>
      <c r="V82" s="130">
        <f t="shared" si="89"/>
        <v>8351</v>
      </c>
      <c r="W82" s="97">
        <f t="shared" ref="W82:Y85" si="95">+C82/12</f>
        <v>423354.58583333337</v>
      </c>
      <c r="X82" s="98">
        <f t="shared" si="95"/>
        <v>0</v>
      </c>
      <c r="Y82" s="98">
        <f t="shared" si="95"/>
        <v>0</v>
      </c>
      <c r="Z82" s="98">
        <f t="shared" ref="Z82:AA85" si="96">F82/12</f>
        <v>0</v>
      </c>
      <c r="AA82" s="98">
        <f t="shared" si="96"/>
        <v>0</v>
      </c>
      <c r="AB82" s="98">
        <v>0</v>
      </c>
      <c r="AC82" s="205">
        <f t="shared" si="90"/>
        <v>0</v>
      </c>
      <c r="AD82" s="168">
        <f>$AD$6*C82</f>
        <v>6626722.8285714798</v>
      </c>
      <c r="AE82" s="98">
        <f>$AE$6*D82</f>
        <v>0</v>
      </c>
      <c r="AF82" s="98">
        <f>$AF$6*E82</f>
        <v>0</v>
      </c>
      <c r="AG82" s="98">
        <f>$AG$6*$F82</f>
        <v>0</v>
      </c>
      <c r="AH82" s="98">
        <f>$AH$6*G82</f>
        <v>0</v>
      </c>
      <c r="AI82" s="98">
        <f t="shared" ref="AI82:AI92" si="97">$AI$6*H82</f>
        <v>0</v>
      </c>
      <c r="AJ82" s="209">
        <f t="shared" ref="AJ82:AJ90" si="98">$AJ$6*I82</f>
        <v>0</v>
      </c>
      <c r="AK82" s="209">
        <f t="shared" si="91"/>
        <v>8614.0627277361382</v>
      </c>
      <c r="AM82" s="187"/>
      <c r="AN82" s="193"/>
    </row>
    <row r="83" spans="1:40" s="99" customFormat="1" x14ac:dyDescent="0.25">
      <c r="A83" s="207" t="s">
        <v>57</v>
      </c>
      <c r="B83" s="206"/>
      <c r="C83" s="89">
        <v>5080255.03</v>
      </c>
      <c r="D83" s="29"/>
      <c r="E83" s="29"/>
      <c r="F83" s="29">
        <v>0</v>
      </c>
      <c r="G83" s="29">
        <v>0</v>
      </c>
      <c r="H83" s="29">
        <v>0</v>
      </c>
      <c r="I83" s="29"/>
      <c r="J83" s="159"/>
      <c r="K83" s="159"/>
      <c r="L83" s="159"/>
      <c r="M83" s="159"/>
      <c r="N83" s="159"/>
      <c r="O83" s="159"/>
      <c r="P83" s="159"/>
      <c r="Q83" s="159"/>
      <c r="R83" s="159">
        <v>0</v>
      </c>
      <c r="S83" s="159"/>
      <c r="T83" s="159"/>
      <c r="U83" s="159">
        <v>8351</v>
      </c>
      <c r="V83" s="126">
        <f t="shared" ref="V83" si="99">SUM(J83:U83)</f>
        <v>8351</v>
      </c>
      <c r="W83" s="89">
        <f t="shared" si="95"/>
        <v>423354.58583333337</v>
      </c>
      <c r="X83" s="29">
        <f t="shared" si="95"/>
        <v>0</v>
      </c>
      <c r="Y83" s="29">
        <f t="shared" si="95"/>
        <v>0</v>
      </c>
      <c r="Z83" s="29">
        <f t="shared" si="96"/>
        <v>0</v>
      </c>
      <c r="AA83" s="29">
        <f t="shared" si="96"/>
        <v>0</v>
      </c>
      <c r="AB83" s="29">
        <v>0</v>
      </c>
      <c r="AC83" s="205">
        <f t="shared" si="90"/>
        <v>0</v>
      </c>
      <c r="AD83" s="28">
        <f>$AD$6*C83</f>
        <v>6626722.8285714798</v>
      </c>
      <c r="AE83" s="29">
        <f>$AE$6*D83</f>
        <v>0</v>
      </c>
      <c r="AF83" s="29">
        <f>$AF$6*E83</f>
        <v>0</v>
      </c>
      <c r="AG83" s="29">
        <f>$AG$6*$F83</f>
        <v>0</v>
      </c>
      <c r="AH83" s="29">
        <f>$AH$6*G83</f>
        <v>0</v>
      </c>
      <c r="AI83" s="29">
        <f t="shared" si="97"/>
        <v>0</v>
      </c>
      <c r="AJ83" s="133">
        <f t="shared" si="98"/>
        <v>0</v>
      </c>
      <c r="AK83" s="133">
        <f t="shared" si="91"/>
        <v>8614.0627277361382</v>
      </c>
      <c r="AM83" s="190"/>
      <c r="AN83" s="3"/>
    </row>
    <row r="84" spans="1:40" ht="17.25" x14ac:dyDescent="0.4">
      <c r="A84" s="94" t="s">
        <v>246</v>
      </c>
      <c r="B84" s="96"/>
      <c r="C84" s="97">
        <f t="shared" ref="C84:F84" si="100">SUM(C85)</f>
        <v>3752773.55</v>
      </c>
      <c r="D84" s="98">
        <f t="shared" si="100"/>
        <v>0</v>
      </c>
      <c r="E84" s="98">
        <f t="shared" si="100"/>
        <v>0</v>
      </c>
      <c r="F84" s="98">
        <f t="shared" si="100"/>
        <v>0</v>
      </c>
      <c r="G84" s="98">
        <v>5192798.7699999996</v>
      </c>
      <c r="H84" s="98">
        <v>3520716.5100000002</v>
      </c>
      <c r="I84" s="98">
        <v>18806999.059999999</v>
      </c>
      <c r="J84" s="161">
        <f>J85</f>
        <v>1051619.27</v>
      </c>
      <c r="K84" s="161">
        <f>K85</f>
        <v>1067306.0900000001</v>
      </c>
      <c r="L84" s="161">
        <f>SUM(L85:L86)</f>
        <v>1067306.0900000001</v>
      </c>
      <c r="M84" s="161">
        <f t="shared" ref="M84:U84" si="101">SUM(M85:M86)</f>
        <v>17921656.900000002</v>
      </c>
      <c r="N84" s="161">
        <f t="shared" si="101"/>
        <v>1327847.4000000001</v>
      </c>
      <c r="O84" s="161">
        <f t="shared" si="101"/>
        <v>1355652.54</v>
      </c>
      <c r="P84" s="161">
        <f t="shared" si="101"/>
        <v>1415918.87</v>
      </c>
      <c r="Q84" s="161">
        <f t="shared" ref="Q84:R84" si="102">SUM(Q85:Q86)</f>
        <v>1430579.6500000001</v>
      </c>
      <c r="R84" s="161">
        <f t="shared" si="102"/>
        <v>0</v>
      </c>
      <c r="S84" s="161">
        <f t="shared" si="101"/>
        <v>2899515.09</v>
      </c>
      <c r="T84" s="161">
        <f t="shared" si="101"/>
        <v>1736179.45</v>
      </c>
      <c r="U84" s="161">
        <f t="shared" si="101"/>
        <v>0</v>
      </c>
      <c r="V84" s="130">
        <f>SUM(J84:U84)</f>
        <v>31273581.349999998</v>
      </c>
      <c r="W84" s="97">
        <f t="shared" si="95"/>
        <v>312731.12916666665</v>
      </c>
      <c r="X84" s="98">
        <f t="shared" si="95"/>
        <v>0</v>
      </c>
      <c r="Y84" s="98">
        <f t="shared" si="95"/>
        <v>0</v>
      </c>
      <c r="Z84" s="98">
        <f t="shared" si="96"/>
        <v>0</v>
      </c>
      <c r="AA84" s="98">
        <f t="shared" si="96"/>
        <v>432733.23083333328</v>
      </c>
      <c r="AB84" s="98">
        <f>H84/12</f>
        <v>293393.04250000004</v>
      </c>
      <c r="AC84" s="98">
        <f t="shared" si="90"/>
        <v>1567249.9216666666</v>
      </c>
      <c r="AD84" s="168">
        <f>$AD$6*C84</f>
        <v>4895146.0128260981</v>
      </c>
      <c r="AE84" s="98">
        <f>$AE$6*D84</f>
        <v>0</v>
      </c>
      <c r="AF84" s="98">
        <f>$AF$6*E84</f>
        <v>0</v>
      </c>
      <c r="AG84" s="98">
        <f>$AG$6*$F84</f>
        <v>0</v>
      </c>
      <c r="AH84" s="98">
        <f>$AH$6*G84</f>
        <v>5773946.1222330099</v>
      </c>
      <c r="AI84" s="98">
        <f t="shared" si="97"/>
        <v>3734344.921027082</v>
      </c>
      <c r="AJ84" s="134">
        <f t="shared" si="98"/>
        <v>19399433.555659749</v>
      </c>
      <c r="AK84" s="134">
        <f>$AJ$6*V84</f>
        <v>32258722.484715484</v>
      </c>
      <c r="AM84" s="187"/>
      <c r="AN84" s="193"/>
    </row>
    <row r="85" spans="1:40" s="99" customFormat="1" x14ac:dyDescent="0.25">
      <c r="A85" s="17" t="s">
        <v>260</v>
      </c>
      <c r="B85" s="27"/>
      <c r="C85" s="89">
        <v>3752773.55</v>
      </c>
      <c r="D85" s="29"/>
      <c r="E85" s="29"/>
      <c r="F85" s="29">
        <v>0</v>
      </c>
      <c r="G85" s="29">
        <v>5192798.7699999996</v>
      </c>
      <c r="H85" s="29">
        <v>2767121.06</v>
      </c>
      <c r="I85" s="29">
        <v>4589819.04</v>
      </c>
      <c r="J85" s="159">
        <v>1051619.27</v>
      </c>
      <c r="K85" s="159">
        <v>1067306.0900000001</v>
      </c>
      <c r="L85" s="159">
        <v>1067306.0900000001</v>
      </c>
      <c r="M85" s="159">
        <v>1108744.32</v>
      </c>
      <c r="N85" s="159">
        <v>1327847.4000000001</v>
      </c>
      <c r="O85" s="159">
        <v>1355652.54</v>
      </c>
      <c r="P85" s="159">
        <v>1415918.87</v>
      </c>
      <c r="Q85" s="159">
        <v>1430579.6500000001</v>
      </c>
      <c r="R85" s="159"/>
      <c r="S85" s="159">
        <v>2899515.09</v>
      </c>
      <c r="T85" s="159">
        <v>1736179.45</v>
      </c>
      <c r="U85" s="159"/>
      <c r="V85" s="126">
        <f t="shared" ref="V85" si="103">SUM(J85:U85)</f>
        <v>14460668.770000001</v>
      </c>
      <c r="W85" s="89">
        <f t="shared" si="95"/>
        <v>312731.12916666665</v>
      </c>
      <c r="X85" s="29">
        <f t="shared" si="95"/>
        <v>0</v>
      </c>
      <c r="Y85" s="29">
        <f t="shared" si="95"/>
        <v>0</v>
      </c>
      <c r="Z85" s="29">
        <f t="shared" si="96"/>
        <v>0</v>
      </c>
      <c r="AA85" s="29">
        <f t="shared" si="96"/>
        <v>432733.23083333328</v>
      </c>
      <c r="AB85" s="29">
        <f>H85/12</f>
        <v>230593.42166666666</v>
      </c>
      <c r="AC85" s="29">
        <f t="shared" si="90"/>
        <v>382484.92</v>
      </c>
      <c r="AD85" s="28">
        <f>$AD$6*C85</f>
        <v>4895146.0128260981</v>
      </c>
      <c r="AE85" s="29">
        <f>$AE$6*D85</f>
        <v>0</v>
      </c>
      <c r="AF85" s="29">
        <f>$AF$6*E85</f>
        <v>0</v>
      </c>
      <c r="AG85" s="29">
        <f>$AG$6*$F85</f>
        <v>0</v>
      </c>
      <c r="AH85" s="29">
        <f>$AH$6*G85</f>
        <v>5773946.1222330099</v>
      </c>
      <c r="AI85" s="29">
        <f t="shared" si="97"/>
        <v>2935023.1542152981</v>
      </c>
      <c r="AJ85" s="133">
        <f t="shared" si="98"/>
        <v>4734401.7626053961</v>
      </c>
      <c r="AK85" s="133">
        <f>$AJ$6*V85</f>
        <v>14916190.620260447</v>
      </c>
      <c r="AM85" s="190"/>
      <c r="AN85" s="193"/>
    </row>
    <row r="86" spans="1:40" s="99" customFormat="1" x14ac:dyDescent="0.25">
      <c r="A86" s="17" t="s">
        <v>271</v>
      </c>
      <c r="B86" s="27"/>
      <c r="C86" s="89"/>
      <c r="D86" s="29"/>
      <c r="E86" s="29"/>
      <c r="F86" s="29"/>
      <c r="G86" s="29"/>
      <c r="H86" s="29">
        <v>753595.45</v>
      </c>
      <c r="I86" s="29">
        <v>14217180.02</v>
      </c>
      <c r="J86" s="159"/>
      <c r="K86" s="159"/>
      <c r="L86" s="159"/>
      <c r="M86" s="159">
        <v>16812912.580000002</v>
      </c>
      <c r="N86" s="159"/>
      <c r="O86" s="159"/>
      <c r="P86" s="159"/>
      <c r="Q86" s="159"/>
      <c r="R86" s="159">
        <v>0</v>
      </c>
      <c r="S86" s="159"/>
      <c r="T86" s="159"/>
      <c r="U86" s="159"/>
      <c r="V86" s="126">
        <f t="shared" si="89"/>
        <v>16812912.580000002</v>
      </c>
      <c r="W86" s="89"/>
      <c r="X86" s="29"/>
      <c r="Y86" s="29"/>
      <c r="Z86" s="29"/>
      <c r="AA86" s="29"/>
      <c r="AB86" s="29">
        <f>H86/12</f>
        <v>62799.620833333327</v>
      </c>
      <c r="AC86" s="29">
        <f t="shared" si="90"/>
        <v>1184765.0016666667</v>
      </c>
      <c r="AD86" s="28"/>
      <c r="AE86" s="29"/>
      <c r="AF86" s="29"/>
      <c r="AG86" s="29"/>
      <c r="AH86" s="29"/>
      <c r="AI86" s="29">
        <f t="shared" si="97"/>
        <v>799321.76681178401</v>
      </c>
      <c r="AJ86" s="133">
        <f t="shared" si="98"/>
        <v>14665031.793054355</v>
      </c>
      <c r="AK86" s="133">
        <f>$AJ$6*V86</f>
        <v>17342531.864455041</v>
      </c>
      <c r="AM86" s="190"/>
      <c r="AN86" s="3"/>
    </row>
    <row r="87" spans="1:40" ht="17.25" x14ac:dyDescent="0.4">
      <c r="A87" s="94" t="s">
        <v>247</v>
      </c>
      <c r="B87" s="96"/>
      <c r="C87" s="97">
        <f t="shared" ref="C87:E87" si="104">SUM(C88)</f>
        <v>346276384.89999998</v>
      </c>
      <c r="D87" s="98">
        <f t="shared" si="104"/>
        <v>178768483.81999999</v>
      </c>
      <c r="E87" s="98">
        <f t="shared" si="104"/>
        <v>266975293.37</v>
      </c>
      <c r="F87" s="98">
        <v>349711059.56999999</v>
      </c>
      <c r="G87" s="98">
        <v>352770330.45999998</v>
      </c>
      <c r="H87" s="98">
        <v>291770966.22000003</v>
      </c>
      <c r="I87" s="98">
        <v>164496936.22</v>
      </c>
      <c r="J87" s="161">
        <f>SUM(J88:J89)</f>
        <v>0</v>
      </c>
      <c r="K87" s="161">
        <f t="shared" ref="K87:U87" si="105">SUM(K88:K89)</f>
        <v>0</v>
      </c>
      <c r="L87" s="161">
        <f t="shared" si="105"/>
        <v>0</v>
      </c>
      <c r="M87" s="161">
        <f t="shared" si="105"/>
        <v>0</v>
      </c>
      <c r="N87" s="161">
        <f t="shared" si="105"/>
        <v>0</v>
      </c>
      <c r="O87" s="161">
        <f t="shared" si="105"/>
        <v>0</v>
      </c>
      <c r="P87" s="161">
        <f t="shared" si="105"/>
        <v>0</v>
      </c>
      <c r="Q87" s="161">
        <f t="shared" ref="Q87:R87" si="106">SUM(Q88:Q89)</f>
        <v>0</v>
      </c>
      <c r="R87" s="161">
        <f t="shared" si="106"/>
        <v>0</v>
      </c>
      <c r="S87" s="161">
        <f t="shared" si="105"/>
        <v>0</v>
      </c>
      <c r="T87" s="161">
        <f t="shared" si="105"/>
        <v>0</v>
      </c>
      <c r="U87" s="161">
        <f t="shared" si="105"/>
        <v>0</v>
      </c>
      <c r="V87" s="130">
        <f t="shared" si="89"/>
        <v>0</v>
      </c>
      <c r="W87" s="97">
        <f t="shared" ref="W87:Y88" si="107">+C87/12</f>
        <v>28856365.408333331</v>
      </c>
      <c r="X87" s="98">
        <f t="shared" si="107"/>
        <v>14897373.651666665</v>
      </c>
      <c r="Y87" s="98">
        <f t="shared" si="107"/>
        <v>22247941.114166666</v>
      </c>
      <c r="Z87" s="98">
        <f>F87/12</f>
        <v>29142588.297499999</v>
      </c>
      <c r="AA87" s="98">
        <f>G87/12</f>
        <v>29397527.53833333</v>
      </c>
      <c r="AB87" s="98">
        <f>H87/12</f>
        <v>24314247.185000002</v>
      </c>
      <c r="AC87" s="98">
        <f t="shared" si="90"/>
        <v>13708078.018333333</v>
      </c>
      <c r="AD87" s="168">
        <f>$AD$6*C87</f>
        <v>451685518.00283033</v>
      </c>
      <c r="AE87" s="98">
        <f>$AE$6*D87</f>
        <v>224044495.02099025</v>
      </c>
      <c r="AF87" s="98">
        <f>$AF$6*E87</f>
        <v>327610320.97309339</v>
      </c>
      <c r="AG87" s="98">
        <f>$AG$6*$F87</f>
        <v>415185570.62447822</v>
      </c>
      <c r="AH87" s="98">
        <f>$AH$6*G87</f>
        <v>392250301.19901502</v>
      </c>
      <c r="AI87" s="98">
        <f t="shared" si="97"/>
        <v>309474910.20991671</v>
      </c>
      <c r="AJ87" s="134">
        <f t="shared" si="98"/>
        <v>169678712.38408461</v>
      </c>
      <c r="AK87" s="134">
        <f>$AJ$6*V87</f>
        <v>0</v>
      </c>
      <c r="AM87" s="187"/>
      <c r="AN87" s="193"/>
    </row>
    <row r="88" spans="1:40" s="99" customFormat="1" x14ac:dyDescent="0.25">
      <c r="A88" s="17" t="s">
        <v>58</v>
      </c>
      <c r="B88" s="27"/>
      <c r="C88" s="89">
        <v>346276384.89999998</v>
      </c>
      <c r="D88" s="29">
        <v>178768483.81999999</v>
      </c>
      <c r="E88" s="29">
        <v>266975293.37</v>
      </c>
      <c r="F88" s="29">
        <v>349711059.56999999</v>
      </c>
      <c r="G88" s="29">
        <v>352770330.45999998</v>
      </c>
      <c r="H88" s="29">
        <v>291770966.22000003</v>
      </c>
      <c r="I88" s="29">
        <v>164496936.22</v>
      </c>
      <c r="J88" s="159"/>
      <c r="K88" s="159"/>
      <c r="L88" s="159">
        <v>0</v>
      </c>
      <c r="M88" s="159"/>
      <c r="N88" s="159"/>
      <c r="O88" s="159"/>
      <c r="P88" s="159"/>
      <c r="Q88" s="159"/>
      <c r="R88" s="159"/>
      <c r="S88" s="159"/>
      <c r="T88" s="159"/>
      <c r="U88" s="159"/>
      <c r="V88" s="126">
        <f t="shared" si="89"/>
        <v>0</v>
      </c>
      <c r="W88" s="89">
        <f t="shared" si="107"/>
        <v>28856365.408333331</v>
      </c>
      <c r="X88" s="29">
        <f t="shared" si="107"/>
        <v>14897373.651666665</v>
      </c>
      <c r="Y88" s="29">
        <f t="shared" si="107"/>
        <v>22247941.114166666</v>
      </c>
      <c r="Z88" s="29">
        <f>F88/12</f>
        <v>29142588.297499999</v>
      </c>
      <c r="AA88" s="29">
        <f>G88/12</f>
        <v>29397527.53833333</v>
      </c>
      <c r="AB88" s="29">
        <f>H88/12</f>
        <v>24314247.185000002</v>
      </c>
      <c r="AC88" s="29">
        <f t="shared" si="90"/>
        <v>13708078.018333333</v>
      </c>
      <c r="AD88" s="28">
        <f>$AD$6*C88</f>
        <v>451685518.00283033</v>
      </c>
      <c r="AE88" s="29">
        <f>$AE$6*D88</f>
        <v>224044495.02099025</v>
      </c>
      <c r="AF88" s="29">
        <f>$AF$6*E88</f>
        <v>327610320.97309339</v>
      </c>
      <c r="AG88" s="29">
        <f>$AG$6*$F88</f>
        <v>415185570.62447822</v>
      </c>
      <c r="AH88" s="29">
        <f>$AH$6*G88</f>
        <v>392250301.19901502</v>
      </c>
      <c r="AI88" s="29">
        <f t="shared" si="97"/>
        <v>309474910.20991671</v>
      </c>
      <c r="AJ88" s="133">
        <f t="shared" si="98"/>
        <v>169678712.38408461</v>
      </c>
      <c r="AK88" s="133">
        <f>$AJ$6*J88</f>
        <v>0</v>
      </c>
      <c r="AM88" s="190"/>
      <c r="AN88" s="3"/>
    </row>
    <row r="89" spans="1:40" x14ac:dyDescent="0.25">
      <c r="B89" s="27"/>
      <c r="C89" s="89"/>
      <c r="D89" s="29"/>
      <c r="E89" s="29"/>
      <c r="F89" s="29"/>
      <c r="G89" s="29">
        <v>0</v>
      </c>
      <c r="H89" s="29">
        <v>0</v>
      </c>
      <c r="I89" s="29"/>
      <c r="J89" s="159"/>
      <c r="K89" s="159"/>
      <c r="L89" s="159"/>
      <c r="M89" s="159"/>
      <c r="N89" s="159"/>
      <c r="O89" s="159"/>
      <c r="P89" s="159"/>
      <c r="Q89" s="159"/>
      <c r="R89" s="159"/>
      <c r="S89" s="159"/>
      <c r="T89" s="159"/>
      <c r="U89" s="159"/>
      <c r="V89" s="126">
        <f t="shared" si="89"/>
        <v>0</v>
      </c>
      <c r="W89" s="89"/>
      <c r="X89" s="29"/>
      <c r="Y89" s="29"/>
      <c r="Z89" s="29"/>
      <c r="AA89" s="29"/>
      <c r="AB89" s="29"/>
      <c r="AC89" s="29">
        <f>+V89/$AC$5</f>
        <v>0</v>
      </c>
      <c r="AD89" s="28"/>
      <c r="AE89" s="29"/>
      <c r="AF89" s="29"/>
      <c r="AG89" s="29"/>
      <c r="AH89" s="29">
        <f>$AH$6*G89</f>
        <v>0</v>
      </c>
      <c r="AI89" s="29">
        <f t="shared" si="97"/>
        <v>0</v>
      </c>
      <c r="AJ89" s="133">
        <f t="shared" si="98"/>
        <v>0</v>
      </c>
      <c r="AK89" s="133">
        <f>$AJ$6*J89</f>
        <v>0</v>
      </c>
      <c r="AM89" s="187"/>
    </row>
    <row r="90" spans="1:40" ht="15.75" thickBot="1" x14ac:dyDescent="0.3">
      <c r="A90" s="20" t="s">
        <v>59</v>
      </c>
      <c r="B90" s="31"/>
      <c r="C90" s="136">
        <f>SUM(C39:C88)-C39-C46-C55-C65-C74-C82-C84-C87</f>
        <v>1184996739.9700007</v>
      </c>
      <c r="D90" s="137">
        <f t="shared" ref="D90:F90" si="108">SUM(D39:D88)-D39-D46-D55-D65-D74-D82-D84-D87</f>
        <v>1127633894.8800004</v>
      </c>
      <c r="E90" s="137">
        <f t="shared" si="108"/>
        <v>1245635038.9699998</v>
      </c>
      <c r="F90" s="137">
        <f t="shared" si="108"/>
        <v>1416607309.0800006</v>
      </c>
      <c r="G90" s="137">
        <v>1525927207.7800002</v>
      </c>
      <c r="H90" s="137">
        <v>1542010297.4199998</v>
      </c>
      <c r="I90" s="197">
        <v>1585812368.54</v>
      </c>
      <c r="J90" s="182">
        <f>+J87+J84+J74+J65+J55+J46+J39+J78</f>
        <v>106630655.97</v>
      </c>
      <c r="K90" s="182">
        <f>+K87+K84+K74+K65+K55+K46+K39+K78</f>
        <v>131105469.16999999</v>
      </c>
      <c r="L90" s="182">
        <f>+L87+L84+L74+L65+L55+L46+L39+L78</f>
        <v>144047139.05000001</v>
      </c>
      <c r="M90" s="182">
        <f>+M87+M84+M78+M76+M74+M65+M55+M46+M39</f>
        <v>139578255.65000001</v>
      </c>
      <c r="N90" s="182">
        <f>+N87+N84+N78+N76+N74+N65+N55+N46+N39</f>
        <v>119087351.95000002</v>
      </c>
      <c r="O90" s="182">
        <f>+O87+O84+O78+O76+O74+O65+O55+O46+O39</f>
        <v>110223966.89000002</v>
      </c>
      <c r="P90" s="182">
        <f>+P87+P84+P78+P76+P74+P65+P55+P46+P39</f>
        <v>119427368.84999999</v>
      </c>
      <c r="Q90" s="182">
        <f>+Q87+Q84+Q74+Q78+Q65+Q55+Q46+Q39</f>
        <v>111144642.30000001</v>
      </c>
      <c r="R90" s="182">
        <f>+R87+R84+R74+R76+R78+R65+R55+R46+R39</f>
        <v>96695541.629999995</v>
      </c>
      <c r="S90" s="182">
        <f>+S87+S84+S74+S76+S78+S65+S55+S46+S39</f>
        <v>126021614.74000001</v>
      </c>
      <c r="T90" s="182">
        <f>+T87+T84+T74+T65+T55+T46+T39+T78+T76</f>
        <v>121458332.60999998</v>
      </c>
      <c r="U90" s="182">
        <f>+U87+U84+U78+U76+U74+U65+U55+U46+U39+U82</f>
        <v>120825472.22</v>
      </c>
      <c r="V90" s="180">
        <f>SUM(J90:U90)</f>
        <v>1446245811.03</v>
      </c>
      <c r="W90" s="136">
        <f>+C90/12</f>
        <v>98749728.33083339</v>
      </c>
      <c r="X90" s="137">
        <f>+D90/12</f>
        <v>93969491.240000024</v>
      </c>
      <c r="Y90" s="137">
        <f>+E90/12</f>
        <v>103802919.91416664</v>
      </c>
      <c r="Z90" s="137">
        <f>F90/12</f>
        <v>118050609.09000005</v>
      </c>
      <c r="AA90" s="137">
        <f>G90/12</f>
        <v>127160600.64833336</v>
      </c>
      <c r="AB90" s="137">
        <f>H90/12</f>
        <v>128500858.11833332</v>
      </c>
      <c r="AC90" s="137">
        <f>I90/12</f>
        <v>132151030.71166666</v>
      </c>
      <c r="AD90" s="170">
        <f>$AD$6*C90</f>
        <v>1545718650.3768859</v>
      </c>
      <c r="AE90" s="137">
        <f>$AE$6*D90</f>
        <v>1413225425.1332281</v>
      </c>
      <c r="AF90" s="137">
        <f>$AF$6*E90</f>
        <v>1528541797.9360843</v>
      </c>
      <c r="AG90" s="137">
        <f>$AG$6*$F90</f>
        <v>1681831037.0120237</v>
      </c>
      <c r="AH90" s="137">
        <f>$AH$6*G90</f>
        <v>1696699963.6250448</v>
      </c>
      <c r="AI90" s="137">
        <f t="shared" si="97"/>
        <v>1635575686.3655679</v>
      </c>
      <c r="AJ90" s="138">
        <f t="shared" si="98"/>
        <v>1635766640.7643847</v>
      </c>
      <c r="AK90" s="138">
        <f>$AJ$6*V90</f>
        <v>1491803632.6114292</v>
      </c>
      <c r="AM90" s="187"/>
    </row>
    <row r="91" spans="1:40" x14ac:dyDescent="0.25">
      <c r="B91" s="27"/>
      <c r="C91" s="89"/>
      <c r="D91" s="29"/>
      <c r="E91" s="29"/>
      <c r="F91" s="29"/>
      <c r="G91" s="29">
        <v>0</v>
      </c>
      <c r="H91" s="29">
        <v>0</v>
      </c>
      <c r="I91" s="29"/>
      <c r="J91" s="159"/>
      <c r="K91" s="159"/>
      <c r="L91" s="159"/>
      <c r="M91" s="159"/>
      <c r="N91" s="159"/>
      <c r="O91" s="159"/>
      <c r="P91" s="159"/>
      <c r="Q91" s="159"/>
      <c r="R91" s="159"/>
      <c r="S91" s="159"/>
      <c r="T91" s="159"/>
      <c r="U91" s="159"/>
      <c r="V91" s="126">
        <f t="shared" si="89"/>
        <v>0</v>
      </c>
      <c r="W91" s="89"/>
      <c r="X91" s="29"/>
      <c r="Y91" s="29"/>
      <c r="Z91" s="29"/>
      <c r="AA91" s="29"/>
      <c r="AB91" s="29"/>
      <c r="AC91" s="29">
        <f>+V91/$AC$5</f>
        <v>0</v>
      </c>
      <c r="AD91" s="28"/>
      <c r="AE91" s="29"/>
      <c r="AF91" s="29"/>
      <c r="AG91" s="29">
        <f>$AG$6*$F91</f>
        <v>0</v>
      </c>
      <c r="AH91" s="29"/>
      <c r="AI91" s="29">
        <f t="shared" si="97"/>
        <v>0</v>
      </c>
      <c r="AJ91" s="133">
        <f>$AJ$6*V91</f>
        <v>0</v>
      </c>
      <c r="AK91" s="133">
        <f>$AJ$6*W91</f>
        <v>0</v>
      </c>
      <c r="AM91" s="187"/>
    </row>
    <row r="92" spans="1:40" ht="15.75" thickBot="1" x14ac:dyDescent="0.3">
      <c r="A92" s="148" t="s">
        <v>231</v>
      </c>
      <c r="B92" s="149"/>
      <c r="C92" s="139">
        <f>+C35-C90</f>
        <v>40070393.929999113</v>
      </c>
      <c r="D92" s="140">
        <f>+D35-D90</f>
        <v>86958406.659999609</v>
      </c>
      <c r="E92" s="140">
        <f>+E35-E90</f>
        <v>-1326978.0699999332</v>
      </c>
      <c r="F92" s="140">
        <f t="shared" ref="F92" si="109">+F35-F90</f>
        <v>116979580.29999948</v>
      </c>
      <c r="G92" s="140">
        <v>96023888.079999685</v>
      </c>
      <c r="H92" s="140">
        <v>-1538012.370000124</v>
      </c>
      <c r="I92" s="140">
        <v>38886704.730000019</v>
      </c>
      <c r="J92" s="140">
        <f t="shared" ref="J92" si="110">+J35-J90</f>
        <v>60507072.430000037</v>
      </c>
      <c r="K92" s="140">
        <f t="shared" ref="K92:U92" si="111">+K35-K90</f>
        <v>67402476.01000002</v>
      </c>
      <c r="L92" s="182">
        <f t="shared" si="111"/>
        <v>9088859.3300000131</v>
      </c>
      <c r="M92" s="182">
        <f t="shared" si="111"/>
        <v>2702943.2599999905</v>
      </c>
      <c r="N92" s="182">
        <f t="shared" si="111"/>
        <v>-9266511.9100000113</v>
      </c>
      <c r="O92" s="182">
        <f t="shared" si="111"/>
        <v>-21450260.170000017</v>
      </c>
      <c r="P92" s="182">
        <f t="shared" si="111"/>
        <v>-5468816.1399999857</v>
      </c>
      <c r="Q92" s="182">
        <f t="shared" ref="Q92:R92" si="112">+Q35-Q90</f>
        <v>12849754.299999997</v>
      </c>
      <c r="R92" s="182">
        <f t="shared" si="112"/>
        <v>39282488.360000014</v>
      </c>
      <c r="S92" s="182">
        <f t="shared" si="111"/>
        <v>-7596346.2599999905</v>
      </c>
      <c r="T92" s="182">
        <f t="shared" si="111"/>
        <v>-9694497.8299999833</v>
      </c>
      <c r="U92" s="182">
        <f t="shared" si="111"/>
        <v>17471546.079999983</v>
      </c>
      <c r="V92" s="150">
        <f t="shared" si="89"/>
        <v>155828707.46000007</v>
      </c>
      <c r="W92" s="139">
        <f>+C92/12</f>
        <v>3339199.4941665926</v>
      </c>
      <c r="X92" s="140">
        <f>+D92/12</f>
        <v>7246533.8883333011</v>
      </c>
      <c r="Y92" s="140">
        <f>+E92/12</f>
        <v>-110581.50583332777</v>
      </c>
      <c r="Z92" s="140">
        <f>F92/12</f>
        <v>9748298.3583332896</v>
      </c>
      <c r="AA92" s="140">
        <f>G92/12</f>
        <v>8001990.6733333068</v>
      </c>
      <c r="AB92" s="140">
        <f>H92/12</f>
        <v>-128167.69750001033</v>
      </c>
      <c r="AC92" s="140">
        <f>I92/12</f>
        <v>3240558.7275000014</v>
      </c>
      <c r="AD92" s="171">
        <f>$AD$6*C92</f>
        <v>52268122.887086079</v>
      </c>
      <c r="AE92" s="140">
        <f>$AE$6*D92</f>
        <v>108982030.23071054</v>
      </c>
      <c r="AF92" s="140">
        <f>$AF$6*E92</f>
        <v>-1628359.335987099</v>
      </c>
      <c r="AG92" s="140">
        <f>$AG$6*$F92</f>
        <v>138881034.69757605</v>
      </c>
      <c r="AH92" s="140">
        <f>$AH$6*G92</f>
        <v>106770314.19441096</v>
      </c>
      <c r="AI92" s="140">
        <f t="shared" si="97"/>
        <v>-1631335.1745513836</v>
      </c>
      <c r="AJ92" s="153">
        <f>$AJ$6*I92</f>
        <v>40111664.928652108</v>
      </c>
      <c r="AK92" s="153">
        <f>$AJ$6*V92</f>
        <v>160737427.95383605</v>
      </c>
      <c r="AM92" s="187"/>
    </row>
    <row r="93" spans="1:40" s="116" customFormat="1" ht="15.75" thickBot="1" x14ac:dyDescent="0.3">
      <c r="A93" s="146"/>
      <c r="B93" s="147"/>
      <c r="C93" s="90"/>
      <c r="D93" s="25"/>
      <c r="E93" s="25"/>
      <c r="F93" s="25"/>
      <c r="G93" s="25"/>
      <c r="H93" s="25"/>
      <c r="I93" s="25"/>
      <c r="J93" s="162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131"/>
      <c r="W93" s="225" t="s">
        <v>232</v>
      </c>
      <c r="X93" s="226"/>
      <c r="Y93" s="226"/>
      <c r="Z93" s="226"/>
      <c r="AA93" s="226"/>
      <c r="AB93" s="227"/>
      <c r="AC93" s="179"/>
      <c r="AD93" s="225" t="s">
        <v>272</v>
      </c>
      <c r="AE93" s="226"/>
      <c r="AF93" s="226"/>
      <c r="AG93" s="226"/>
      <c r="AH93" s="226"/>
      <c r="AI93" s="226"/>
      <c r="AJ93" s="227"/>
      <c r="AK93" s="212"/>
      <c r="AM93" s="188"/>
      <c r="AN93" s="3"/>
    </row>
    <row r="94" spans="1:40" x14ac:dyDescent="0.25">
      <c r="J94" s="2">
        <f>J8+J14+J17+J20+J25+J29</f>
        <v>167137728.40000004</v>
      </c>
      <c r="K94" s="2">
        <f>K8+K14+K17+K20+K25+K29</f>
        <v>198507945.18000001</v>
      </c>
      <c r="L94" s="2">
        <f>L8+L14+L17+L20+L25+L29</f>
        <v>153135998.38</v>
      </c>
      <c r="M94" s="2">
        <f t="shared" ref="M94:P94" si="113">M8+M14+M17+M20+M25+M29</f>
        <v>142281198.91</v>
      </c>
      <c r="N94" s="2">
        <f t="shared" si="113"/>
        <v>109820840.04000001</v>
      </c>
      <c r="O94" s="2">
        <f t="shared" si="113"/>
        <v>88773706.719999999</v>
      </c>
      <c r="P94" s="2">
        <f t="shared" si="113"/>
        <v>113958552.71000001</v>
      </c>
      <c r="Q94" s="2">
        <f t="shared" ref="Q94:U94" si="114">Q8+Q14+Q17+Q20+Q25+Q29+Q31</f>
        <v>123994396.59999999</v>
      </c>
      <c r="R94" s="2">
        <f t="shared" si="114"/>
        <v>135978029.99000001</v>
      </c>
      <c r="S94" s="2">
        <f t="shared" ref="S94" si="115">S8+S14+S17+S20+S25+S29+S31</f>
        <v>118425268.48000002</v>
      </c>
      <c r="T94" s="2">
        <f t="shared" si="114"/>
        <v>111763834.78</v>
      </c>
      <c r="U94" s="2">
        <f t="shared" si="114"/>
        <v>138297018.29999998</v>
      </c>
      <c r="V94" s="2">
        <f>V8+V14+V17+V20+V25+V29+V31</f>
        <v>1602074518.49</v>
      </c>
    </row>
    <row r="95" spans="1:40" x14ac:dyDescent="0.25">
      <c r="J95" s="2">
        <f>J39+J46+J55+J65+J74+J76+J78+J84+J87</f>
        <v>106630655.96999998</v>
      </c>
      <c r="K95" s="2">
        <f t="shared" ref="K95:O95" si="116">K39+K46+K55+K65+K74+K76+K78+K84+K87</f>
        <v>131105469.17</v>
      </c>
      <c r="L95" s="2">
        <f>L39+L46+L55+L65+L74+L76+L78+L84+L87</f>
        <v>144047139.04999998</v>
      </c>
      <c r="M95" s="2">
        <f t="shared" si="116"/>
        <v>139578255.65000001</v>
      </c>
      <c r="N95" s="2">
        <f t="shared" si="116"/>
        <v>119087351.95</v>
      </c>
      <c r="O95" s="2">
        <f t="shared" si="116"/>
        <v>110223966.89000002</v>
      </c>
      <c r="P95" s="2">
        <f t="shared" ref="P95" si="117">P39+P46+P55+P65+P74+P76+P78+P84+P87</f>
        <v>119427368.85000001</v>
      </c>
      <c r="Q95" s="2">
        <f>Q39+Q46+Q55+Q65+Q74+Q76+Q78+Q84+Q87</f>
        <v>111144642.30000001</v>
      </c>
      <c r="R95" s="2">
        <f>R39+R46+R55+R65+R74+R76+R78+R84+R87</f>
        <v>96695541.62999998</v>
      </c>
      <c r="S95" s="2">
        <f>S39+S46+S55+S65+S74+S76+S78+S84+S87</f>
        <v>126021614.74000001</v>
      </c>
      <c r="T95" s="2">
        <f t="shared" ref="T95" si="118">T39+T46+T55+T65+T74+T76+T78+T84+T87</f>
        <v>121458332.60999998</v>
      </c>
      <c r="U95" s="2">
        <f>U39+U46+U55+U65+U74+U76+U78+U84+U87+U82</f>
        <v>120825472.22</v>
      </c>
      <c r="V95" s="2">
        <f>V39+V46+V55+V65+V74+V76+V78+V84+V87+V82</f>
        <v>1446245811.0299997</v>
      </c>
    </row>
    <row r="96" spans="1:40" x14ac:dyDescent="0.25">
      <c r="J96" s="2">
        <f>+J94-J95</f>
        <v>60507072.430000052</v>
      </c>
      <c r="K96" s="2">
        <f>+K94-K95</f>
        <v>67402476.010000005</v>
      </c>
      <c r="L96" s="2">
        <f>+L94-L95</f>
        <v>9088859.3300000131</v>
      </c>
      <c r="M96" s="2">
        <f t="shared" ref="M96:Q96" si="119">+M94-M95</f>
        <v>2702943.2599999905</v>
      </c>
      <c r="N96" s="2">
        <f t="shared" si="119"/>
        <v>-9266511.9099999964</v>
      </c>
      <c r="O96" s="2">
        <f t="shared" si="119"/>
        <v>-21450260.170000017</v>
      </c>
      <c r="P96" s="2">
        <f t="shared" si="119"/>
        <v>-5468816.1400000006</v>
      </c>
      <c r="Q96" s="2">
        <f t="shared" si="119"/>
        <v>12849754.299999982</v>
      </c>
      <c r="R96" s="2">
        <f t="shared" ref="R96" si="120">+R94-R95</f>
        <v>39282488.360000029</v>
      </c>
      <c r="S96" s="2">
        <f t="shared" ref="S96:U96" si="121">+S94-S95</f>
        <v>-7596346.2599999905</v>
      </c>
      <c r="T96" s="2">
        <f>+T94-T95</f>
        <v>-9694497.8299999833</v>
      </c>
      <c r="U96" s="2">
        <f t="shared" si="121"/>
        <v>17471546.079999983</v>
      </c>
      <c r="V96" s="2">
        <f>+V94-V95</f>
        <v>155828707.46000028</v>
      </c>
    </row>
    <row r="97" spans="10:22" x14ac:dyDescent="0.25">
      <c r="J97" s="2">
        <f>+J92-J96</f>
        <v>0</v>
      </c>
      <c r="K97" s="2">
        <f>+K92-K96</f>
        <v>0</v>
      </c>
      <c r="L97" s="2">
        <f>+L92-L96</f>
        <v>0</v>
      </c>
      <c r="M97" s="2">
        <f>+O92-O96</f>
        <v>0</v>
      </c>
      <c r="N97" s="2">
        <f>+N92-N96</f>
        <v>-1.4901161193847656E-8</v>
      </c>
      <c r="O97" s="2">
        <f>+O92-O96</f>
        <v>0</v>
      </c>
      <c r="P97" s="2">
        <f>+P92-P96</f>
        <v>1.4901161193847656E-8</v>
      </c>
      <c r="Q97" s="2">
        <f t="shared" ref="Q97:U97" si="122">+Q92-Q96</f>
        <v>1.4901161193847656E-8</v>
      </c>
      <c r="R97" s="2">
        <f t="shared" si="122"/>
        <v>0</v>
      </c>
      <c r="S97" s="2">
        <f t="shared" si="122"/>
        <v>0</v>
      </c>
      <c r="T97" s="2">
        <f>+T92-T96</f>
        <v>0</v>
      </c>
      <c r="U97" s="2">
        <f t="shared" si="122"/>
        <v>0</v>
      </c>
      <c r="V97" s="2">
        <f>+V92-V96</f>
        <v>0</v>
      </c>
    </row>
    <row r="98" spans="10:22" x14ac:dyDescent="0.25">
      <c r="Q98" s="2">
        <f>+Q90-Q95</f>
        <v>0</v>
      </c>
      <c r="R98" s="2">
        <f>+R96-R92</f>
        <v>0</v>
      </c>
    </row>
    <row r="123" spans="1:9" x14ac:dyDescent="0.25">
      <c r="A123" s="181" t="s">
        <v>7</v>
      </c>
      <c r="B123" s="101"/>
      <c r="C123" s="102"/>
      <c r="D123" s="103"/>
      <c r="E123" s="103"/>
      <c r="F123" s="103"/>
      <c r="G123" s="103"/>
      <c r="H123" s="103"/>
      <c r="I123" s="103"/>
    </row>
    <row r="124" spans="1:9" ht="15.75" thickBot="1" x14ac:dyDescent="0.3">
      <c r="A124" s="24">
        <v>2013</v>
      </c>
      <c r="C124" s="102">
        <v>132106640.62</v>
      </c>
    </row>
    <row r="125" spans="1:9" ht="15.75" thickBot="1" x14ac:dyDescent="0.3">
      <c r="A125" s="88">
        <v>2014</v>
      </c>
      <c r="C125" s="103">
        <v>182265896.77000001</v>
      </c>
    </row>
    <row r="126" spans="1:9" ht="15.75" thickBot="1" x14ac:dyDescent="0.3">
      <c r="A126" s="88">
        <v>2015</v>
      </c>
      <c r="C126" s="103">
        <v>211854820.74000001</v>
      </c>
    </row>
    <row r="127" spans="1:9" ht="15.75" thickBot="1" x14ac:dyDescent="0.3">
      <c r="A127" s="88">
        <v>2016</v>
      </c>
      <c r="C127" s="103">
        <v>227038704.90000001</v>
      </c>
    </row>
    <row r="128" spans="1:9" ht="15.75" thickBot="1" x14ac:dyDescent="0.3">
      <c r="A128" s="88">
        <v>2017</v>
      </c>
      <c r="C128" s="103">
        <v>208627180.25</v>
      </c>
    </row>
    <row r="129" spans="1:3" ht="15.75" thickBot="1" x14ac:dyDescent="0.3">
      <c r="A129" s="88">
        <v>2018</v>
      </c>
      <c r="C129" s="103">
        <v>212561332.78999999</v>
      </c>
    </row>
    <row r="130" spans="1:3" ht="15.75" thickBot="1" x14ac:dyDescent="0.3">
      <c r="A130" s="88" t="s">
        <v>274</v>
      </c>
      <c r="C130" s="103">
        <v>117440137.47</v>
      </c>
    </row>
  </sheetData>
  <mergeCells count="6">
    <mergeCell ref="J3:U3"/>
    <mergeCell ref="AD3:AJ3"/>
    <mergeCell ref="AD93:AJ93"/>
    <mergeCell ref="W3:AB3"/>
    <mergeCell ref="W93:AB93"/>
    <mergeCell ref="C3:I3"/>
  </mergeCells>
  <pageMargins left="0.7" right="0.7" top="0.75" bottom="0.75" header="0.3" footer="0.3"/>
  <pageSetup orientation="portrait" r:id="rId1"/>
  <ignoredErrors>
    <ignoredError sqref="F8 V8:V9 F20 V14 V17 V19:V20 V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Balanzas a Diciembre 2015</vt:lpstr>
      <vt:lpstr>Resultados</vt:lpstr>
      <vt:lpstr>Resultados!Área_de_impresión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2021-02-15T19:22:50Z</dcterms:modified>
</cp:coreProperties>
</file>