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1341D639-7123-4DCA-A033-70071B3FEDBC}" xr6:coauthVersionLast="47" xr6:coauthVersionMax="47" xr10:uidLastSave="{00000000-0000-0000-0000-000000000000}"/>
  <bookViews>
    <workbookView xWindow="345" yWindow="345" windowWidth="19785" windowHeight="10275" firstSheet="1" activeTab="1" xr2:uid="{00000000-000D-0000-FFFF-FFFF00000000}"/>
  </bookViews>
  <sheets>
    <sheet name="Balanzas a Diciembre 2015" sheetId="2" state="hidden" r:id="rId1"/>
    <sheet name="Resultados" sheetId="1" r:id="rId2"/>
    <sheet name="observaciones " sheetId="7" r:id="rId3"/>
  </sheets>
  <definedNames>
    <definedName name="_xlnm.Print_Area" localSheetId="1">Resultados!$A$123:$C$131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7" l="1"/>
  <c r="R93" i="1" l="1"/>
  <c r="R91" i="1"/>
  <c r="R88" i="1"/>
  <c r="R79" i="1"/>
  <c r="R85" i="1"/>
  <c r="R75" i="1"/>
  <c r="R65" i="1"/>
  <c r="R55" i="1"/>
  <c r="R46" i="1"/>
  <c r="R39" i="1"/>
  <c r="R35" i="1"/>
  <c r="R25" i="1"/>
  <c r="R20" i="1"/>
  <c r="R17" i="1"/>
  <c r="R14" i="1"/>
  <c r="R8" i="1"/>
  <c r="Q65" i="1"/>
  <c r="Q88" i="1"/>
  <c r="Q85" i="1"/>
  <c r="Q79" i="1"/>
  <c r="Q75" i="1"/>
  <c r="P60" i="1"/>
  <c r="P56" i="1"/>
  <c r="Q55" i="1"/>
  <c r="P47" i="1"/>
  <c r="Q46" i="1"/>
  <c r="Q39" i="1"/>
  <c r="Q35" i="1"/>
  <c r="Q91" i="1" l="1"/>
  <c r="Q93" i="1" s="1"/>
  <c r="Q20" i="1"/>
  <c r="Q25" i="1"/>
  <c r="Q17" i="1"/>
  <c r="Q14" i="1"/>
  <c r="Q8" i="1"/>
  <c r="P88" i="1" l="1"/>
  <c r="P85" i="1"/>
  <c r="P79" i="1"/>
  <c r="P75" i="1"/>
  <c r="P65" i="1"/>
  <c r="P55" i="1"/>
  <c r="P46" i="1"/>
  <c r="P39" i="1"/>
  <c r="P25" i="1"/>
  <c r="P20" i="1"/>
  <c r="P17" i="1"/>
  <c r="P14" i="1"/>
  <c r="P8" i="1"/>
  <c r="O88" i="1"/>
  <c r="O85" i="1"/>
  <c r="O79" i="1"/>
  <c r="O75" i="1"/>
  <c r="O65" i="1"/>
  <c r="O55" i="1"/>
  <c r="O46" i="1"/>
  <c r="O39" i="1"/>
  <c r="O91" i="1" s="1"/>
  <c r="O25" i="1"/>
  <c r="O20" i="1"/>
  <c r="O17" i="1"/>
  <c r="O14" i="1"/>
  <c r="O8" i="1"/>
  <c r="O35" i="1" s="1"/>
  <c r="O93" i="1" s="1"/>
  <c r="N88" i="1"/>
  <c r="N85" i="1"/>
  <c r="N79" i="1"/>
  <c r="N75" i="1"/>
  <c r="N65" i="1"/>
  <c r="N55" i="1"/>
  <c r="N46" i="1"/>
  <c r="N39" i="1"/>
  <c r="N25" i="1"/>
  <c r="N20" i="1"/>
  <c r="N17" i="1"/>
  <c r="N14" i="1"/>
  <c r="N8" i="1"/>
  <c r="P91" i="1" l="1"/>
  <c r="P35" i="1"/>
  <c r="N35" i="1"/>
  <c r="N91" i="1"/>
  <c r="N93" i="1" s="1"/>
  <c r="P93" i="1" l="1"/>
  <c r="M39" i="1"/>
  <c r="M88" i="1"/>
  <c r="M85" i="1"/>
  <c r="M83" i="1"/>
  <c r="M79" i="1"/>
  <c r="M75" i="1"/>
  <c r="M65" i="1"/>
  <c r="M55" i="1"/>
  <c r="M46" i="1"/>
  <c r="M8" i="1"/>
  <c r="M25" i="1"/>
  <c r="M20" i="1"/>
  <c r="M17" i="1"/>
  <c r="M14" i="1"/>
  <c r="Y67" i="1"/>
  <c r="Y87" i="1"/>
  <c r="Y108" i="1" s="1"/>
  <c r="Y86" i="1"/>
  <c r="M91" i="1" l="1"/>
  <c r="M35" i="1"/>
  <c r="Y74" i="1"/>
  <c r="AD6" i="1"/>
  <c r="AC6" i="1"/>
  <c r="AB6" i="1"/>
  <c r="AA6" i="1"/>
  <c r="Z6" i="1"/>
  <c r="AE6" i="1"/>
  <c r="AF6" i="1"/>
  <c r="AG6" i="1"/>
  <c r="M93" i="1" l="1"/>
  <c r="C75" i="1" l="1"/>
  <c r="D75" i="1"/>
  <c r="E75" i="1"/>
  <c r="Y65" i="1" l="1"/>
  <c r="Y102" i="1" s="1"/>
  <c r="AG47" i="1" l="1"/>
  <c r="AG18" i="1" l="1"/>
  <c r="AG34" i="1"/>
  <c r="AF93" i="1"/>
  <c r="AG90" i="1"/>
  <c r="AG92" i="1"/>
  <c r="AF17" i="1"/>
  <c r="AF13" i="1"/>
  <c r="AF23" i="1"/>
  <c r="AF31" i="1"/>
  <c r="AF43" i="1"/>
  <c r="AF51" i="1"/>
  <c r="AF62" i="1"/>
  <c r="AF73" i="1"/>
  <c r="AF76" i="1"/>
  <c r="AF8" i="1"/>
  <c r="AF16" i="1"/>
  <c r="AF26" i="1"/>
  <c r="AF34" i="1"/>
  <c r="AF46" i="1"/>
  <c r="AF48" i="1"/>
  <c r="AF59" i="1"/>
  <c r="AF70" i="1"/>
  <c r="AF85" i="1"/>
  <c r="AF9" i="1"/>
  <c r="AF27" i="1"/>
  <c r="AF39" i="1"/>
  <c r="AF47" i="1"/>
  <c r="AF55" i="1"/>
  <c r="AF58" i="1"/>
  <c r="AF69" i="1"/>
  <c r="AF86" i="1"/>
  <c r="AF12" i="1"/>
  <c r="AF22" i="1"/>
  <c r="AF30" i="1"/>
  <c r="AF42" i="1"/>
  <c r="AF52" i="1"/>
  <c r="AF63" i="1"/>
  <c r="AF66" i="1"/>
  <c r="AF75" i="1"/>
  <c r="AF89" i="1"/>
  <c r="AF90" i="1"/>
  <c r="AF10" i="1"/>
  <c r="AF18" i="1"/>
  <c r="AF20" i="1"/>
  <c r="AF28" i="1"/>
  <c r="AF32" i="1"/>
  <c r="AF40" i="1"/>
  <c r="AF44" i="1"/>
  <c r="AF54" i="1"/>
  <c r="AF50" i="1"/>
  <c r="AF56" i="1"/>
  <c r="AF61" i="1"/>
  <c r="AF57" i="1"/>
  <c r="AF72" i="1"/>
  <c r="AF68" i="1"/>
  <c r="AF83" i="1"/>
  <c r="AF87" i="1"/>
  <c r="AF91" i="1"/>
  <c r="AF11" i="1"/>
  <c r="AF15" i="1"/>
  <c r="AF21" i="1"/>
  <c r="AF25" i="1"/>
  <c r="AF29" i="1"/>
  <c r="AF33" i="1"/>
  <c r="AF41" i="1"/>
  <c r="AF45" i="1"/>
  <c r="AF53" i="1"/>
  <c r="AF49" i="1"/>
  <c r="AF64" i="1"/>
  <c r="AF60" i="1"/>
  <c r="AF65" i="1"/>
  <c r="AF71" i="1"/>
  <c r="AF67" i="1"/>
  <c r="AF84" i="1"/>
  <c r="AF88" i="1"/>
  <c r="AG73" i="1"/>
  <c r="Y72" i="1"/>
  <c r="AG72" i="1" s="1"/>
  <c r="AG71" i="1"/>
  <c r="AG70" i="1"/>
  <c r="AG69" i="1"/>
  <c r="AG68" i="1"/>
  <c r="AG67" i="1"/>
  <c r="AG64" i="1"/>
  <c r="AG63" i="1"/>
  <c r="AG62" i="1"/>
  <c r="AG61" i="1"/>
  <c r="AG60" i="1"/>
  <c r="AG59" i="1"/>
  <c r="AG58" i="1"/>
  <c r="AG57" i="1"/>
  <c r="AG56" i="1"/>
  <c r="AG54" i="1"/>
  <c r="AG52" i="1"/>
  <c r="AG51" i="1"/>
  <c r="AG50" i="1"/>
  <c r="AG49" i="1"/>
  <c r="AG48" i="1"/>
  <c r="AG45" i="1"/>
  <c r="AG44" i="1"/>
  <c r="AG43" i="1"/>
  <c r="AG42" i="1"/>
  <c r="AG41" i="1"/>
  <c r="AG40" i="1"/>
  <c r="Y33" i="1"/>
  <c r="AG33" i="1" s="1"/>
  <c r="AG28" i="1"/>
  <c r="AG27" i="1"/>
  <c r="AG26" i="1"/>
  <c r="AG23" i="1"/>
  <c r="Y22" i="1"/>
  <c r="AG22" i="1" s="1"/>
  <c r="AG21" i="1"/>
  <c r="AG16" i="1"/>
  <c r="AG15" i="1"/>
  <c r="AG13" i="1"/>
  <c r="AG12" i="1"/>
  <c r="AG11" i="1"/>
  <c r="AG10" i="1"/>
  <c r="Y66" i="1"/>
  <c r="AG66" i="1" s="1"/>
  <c r="Y24" i="1"/>
  <c r="Y30" i="1" l="1"/>
  <c r="AG30" i="1" s="1"/>
  <c r="Y53" i="1" l="1"/>
  <c r="AG53" i="1" s="1"/>
  <c r="Y32" i="1"/>
  <c r="AG32" i="1" s="1"/>
  <c r="Y90" i="1" l="1"/>
  <c r="AG87" i="1"/>
  <c r="Y82" i="1"/>
  <c r="AG82" i="1" s="1"/>
  <c r="Y81" i="1"/>
  <c r="AG81" i="1" s="1"/>
  <c r="H29" i="1"/>
  <c r="G29" i="1"/>
  <c r="F29" i="1"/>
  <c r="E29" i="1"/>
  <c r="D29" i="1"/>
  <c r="Y80" i="1" l="1"/>
  <c r="AG80" i="1" s="1"/>
  <c r="Y78" i="1"/>
  <c r="AG78" i="1" s="1"/>
  <c r="Y79" i="1" l="1"/>
  <c r="AG79" i="1" s="1"/>
  <c r="Y77" i="1"/>
  <c r="AG77" i="1" s="1"/>
  <c r="AG86" i="1" l="1"/>
  <c r="AF36" i="1" l="1"/>
  <c r="AD9" i="1"/>
  <c r="AE93" i="1" l="1"/>
  <c r="AE8" i="1"/>
  <c r="AE10" i="1"/>
  <c r="AE18" i="1"/>
  <c r="AE26" i="1"/>
  <c r="AE34" i="1"/>
  <c r="AE42" i="1"/>
  <c r="AE50" i="1"/>
  <c r="AE58" i="1"/>
  <c r="AE66" i="1"/>
  <c r="AE75" i="1"/>
  <c r="AE89" i="1"/>
  <c r="AE13" i="1"/>
  <c r="AE21" i="1"/>
  <c r="AE29" i="1"/>
  <c r="AE37" i="1"/>
  <c r="AE45" i="1"/>
  <c r="AE53" i="1"/>
  <c r="AE61" i="1"/>
  <c r="AE69" i="1"/>
  <c r="AE84" i="1"/>
  <c r="AE92" i="1"/>
  <c r="AE14" i="1"/>
  <c r="AE22" i="1"/>
  <c r="AE30" i="1"/>
  <c r="AE38" i="1"/>
  <c r="AE46" i="1"/>
  <c r="AE54" i="1"/>
  <c r="AE62" i="1"/>
  <c r="AE70" i="1"/>
  <c r="AE85" i="1"/>
  <c r="AE9" i="1"/>
  <c r="AE17" i="1"/>
  <c r="AE25" i="1"/>
  <c r="AE33" i="1"/>
  <c r="AE41" i="1"/>
  <c r="AE49" i="1"/>
  <c r="AE57" i="1"/>
  <c r="AE65" i="1"/>
  <c r="AE73" i="1"/>
  <c r="AE88" i="1"/>
  <c r="AE11" i="1"/>
  <c r="AE15" i="1"/>
  <c r="AE19" i="1"/>
  <c r="AE23" i="1"/>
  <c r="AE27" i="1"/>
  <c r="AE31" i="1"/>
  <c r="AE35" i="1"/>
  <c r="AE39" i="1"/>
  <c r="AE43" i="1"/>
  <c r="AE47" i="1"/>
  <c r="AE51" i="1"/>
  <c r="AE55" i="1"/>
  <c r="AE59" i="1"/>
  <c r="AE63" i="1"/>
  <c r="AE67" i="1"/>
  <c r="AE71" i="1"/>
  <c r="AE76" i="1"/>
  <c r="AE86" i="1"/>
  <c r="AE90" i="1"/>
  <c r="AF38" i="1"/>
  <c r="AE12" i="1"/>
  <c r="AE16" i="1"/>
  <c r="AE20" i="1"/>
  <c r="AE24" i="1"/>
  <c r="AE28" i="1"/>
  <c r="AE32" i="1"/>
  <c r="AE36" i="1"/>
  <c r="AE40" i="1"/>
  <c r="AE44" i="1"/>
  <c r="AE48" i="1"/>
  <c r="AE52" i="1"/>
  <c r="AE56" i="1"/>
  <c r="AE60" i="1"/>
  <c r="AE64" i="1"/>
  <c r="AE68" i="1"/>
  <c r="AE72" i="1"/>
  <c r="AE83" i="1"/>
  <c r="AE87" i="1"/>
  <c r="AE91" i="1"/>
  <c r="Y85" i="1"/>
  <c r="AG65" i="1"/>
  <c r="Y55" i="1"/>
  <c r="AG55" i="1" s="1"/>
  <c r="Y31" i="1"/>
  <c r="AG31" i="1" s="1"/>
  <c r="Y25" i="1"/>
  <c r="AG25" i="1" s="1"/>
  <c r="Y17" i="1"/>
  <c r="AG17" i="1" s="1"/>
  <c r="AG85" i="1" l="1"/>
  <c r="Y105" i="1"/>
  <c r="Y83" i="1"/>
  <c r="AG83" i="1" s="1"/>
  <c r="Y84" i="1"/>
  <c r="AG84" i="1" s="1"/>
  <c r="Y88" i="1"/>
  <c r="AG88" i="1" s="1"/>
  <c r="AG89" i="1"/>
  <c r="Y75" i="1"/>
  <c r="AG75" i="1" s="1"/>
  <c r="AG76" i="1"/>
  <c r="Y46" i="1"/>
  <c r="AG46" i="1" s="1"/>
  <c r="Y91" i="1" l="1"/>
  <c r="AG91" i="1" s="1"/>
  <c r="Y92" i="1"/>
  <c r="AF92" i="1" l="1"/>
  <c r="AD93" i="1" l="1"/>
  <c r="AD91" i="1"/>
  <c r="AD90" i="1"/>
  <c r="AD89" i="1"/>
  <c r="AD88" i="1"/>
  <c r="AD86" i="1"/>
  <c r="AD85" i="1"/>
  <c r="AD84" i="1"/>
  <c r="AD83" i="1"/>
  <c r="AD76" i="1"/>
  <c r="AD75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 s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8" i="1"/>
  <c r="Y1" i="1"/>
  <c r="Y19" i="1"/>
  <c r="AG19" i="1" s="1"/>
  <c r="Y9" i="1"/>
  <c r="AG9" i="1" s="1"/>
  <c r="AF19" i="1" l="1"/>
  <c r="AF24" i="1"/>
  <c r="Y20" i="1"/>
  <c r="AG20" i="1" s="1"/>
  <c r="Y14" i="1"/>
  <c r="AG14" i="1" s="1"/>
  <c r="Y29" i="1"/>
  <c r="AG29" i="1" s="1"/>
  <c r="AF14" i="1" l="1"/>
  <c r="F20" i="1" l="1"/>
  <c r="AC20" i="1" s="1"/>
  <c r="E20" i="1"/>
  <c r="D20" i="1"/>
  <c r="C20" i="1"/>
  <c r="AC92" i="1"/>
  <c r="AC89" i="1"/>
  <c r="AC88" i="1"/>
  <c r="AC86" i="1"/>
  <c r="AC84" i="1"/>
  <c r="AC76" i="1"/>
  <c r="AC75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6" i="1"/>
  <c r="AC33" i="1"/>
  <c r="AC32" i="1"/>
  <c r="AC30" i="1"/>
  <c r="AC29" i="1" s="1"/>
  <c r="AC28" i="1"/>
  <c r="AC27" i="1"/>
  <c r="AC26" i="1"/>
  <c r="AC25" i="1"/>
  <c r="AC24" i="1"/>
  <c r="AC23" i="1"/>
  <c r="AC22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F8" i="1" l="1"/>
  <c r="AC8" i="1" l="1"/>
  <c r="E17" i="1" l="1"/>
  <c r="D17" i="1"/>
  <c r="E88" i="1"/>
  <c r="D88" i="1"/>
  <c r="E85" i="1"/>
  <c r="AB85" i="1" s="1"/>
  <c r="D85" i="1"/>
  <c r="AA85" i="1" s="1"/>
  <c r="E83" i="1"/>
  <c r="D83" i="1"/>
  <c r="AA83" i="1" s="1"/>
  <c r="AB75" i="1"/>
  <c r="E65" i="1"/>
  <c r="AB65" i="1" s="1"/>
  <c r="D65" i="1"/>
  <c r="AA65" i="1" s="1"/>
  <c r="E55" i="1"/>
  <c r="D55" i="1"/>
  <c r="C88" i="1"/>
  <c r="Z88" i="1" s="1"/>
  <c r="C85" i="1"/>
  <c r="Z85" i="1" s="1"/>
  <c r="C83" i="1"/>
  <c r="Z83" i="1" s="1"/>
  <c r="Z75" i="1"/>
  <c r="C65" i="1"/>
  <c r="C55" i="1"/>
  <c r="Z55" i="1" s="1"/>
  <c r="E46" i="1"/>
  <c r="D46" i="1"/>
  <c r="AA46" i="1" s="1"/>
  <c r="C46" i="1"/>
  <c r="E39" i="1"/>
  <c r="D39" i="1"/>
  <c r="C39" i="1"/>
  <c r="C17" i="1"/>
  <c r="AB33" i="1"/>
  <c r="AA33" i="1"/>
  <c r="AB32" i="1"/>
  <c r="AA32" i="1"/>
  <c r="AB30" i="1"/>
  <c r="AB29" i="1" s="1"/>
  <c r="AA30" i="1"/>
  <c r="AA29" i="1" s="1"/>
  <c r="AB28" i="1"/>
  <c r="AA28" i="1"/>
  <c r="AB27" i="1"/>
  <c r="AA27" i="1"/>
  <c r="AB26" i="1"/>
  <c r="AA26" i="1"/>
  <c r="AB24" i="1"/>
  <c r="AA24" i="1"/>
  <c r="AB23" i="1"/>
  <c r="AA23" i="1"/>
  <c r="AB22" i="1"/>
  <c r="AA22" i="1"/>
  <c r="AB21" i="1"/>
  <c r="AA21" i="1"/>
  <c r="AB19" i="1"/>
  <c r="AA19" i="1"/>
  <c r="AB18" i="1"/>
  <c r="AA18" i="1"/>
  <c r="AB16" i="1"/>
  <c r="AA16" i="1"/>
  <c r="AB15" i="1"/>
  <c r="AA15" i="1"/>
  <c r="AB13" i="1"/>
  <c r="AA13" i="1"/>
  <c r="AB12" i="1"/>
  <c r="AA12" i="1"/>
  <c r="AB11" i="1"/>
  <c r="AA11" i="1"/>
  <c r="AB10" i="1"/>
  <c r="AA10" i="1"/>
  <c r="Z33" i="1"/>
  <c r="Z32" i="1"/>
  <c r="Z30" i="1"/>
  <c r="Z29" i="1" s="1"/>
  <c r="Z28" i="1"/>
  <c r="Z27" i="1"/>
  <c r="Z26" i="1"/>
  <c r="Z24" i="1"/>
  <c r="Z23" i="1"/>
  <c r="Z22" i="1"/>
  <c r="Z21" i="1"/>
  <c r="Z19" i="1"/>
  <c r="Z18" i="1"/>
  <c r="Z16" i="1"/>
  <c r="Z15" i="1"/>
  <c r="Z13" i="1"/>
  <c r="Z12" i="1"/>
  <c r="Z11" i="1"/>
  <c r="Z10" i="1"/>
  <c r="F31" i="1"/>
  <c r="E31" i="1"/>
  <c r="AB31" i="1" s="1"/>
  <c r="D31" i="1"/>
  <c r="AA31" i="1" s="1"/>
  <c r="E25" i="1"/>
  <c r="AB25" i="1" s="1"/>
  <c r="D25" i="1"/>
  <c r="AA25" i="1" s="1"/>
  <c r="E14" i="1"/>
  <c r="AB14" i="1" s="1"/>
  <c r="D14" i="1"/>
  <c r="AA14" i="1" s="1"/>
  <c r="C31" i="1"/>
  <c r="C25" i="1"/>
  <c r="C14" i="1"/>
  <c r="E8" i="1"/>
  <c r="C8" i="1"/>
  <c r="D8" i="1"/>
  <c r="D35" i="1" l="1"/>
  <c r="AC31" i="1"/>
  <c r="F35" i="1"/>
  <c r="E35" i="1"/>
  <c r="C35" i="1"/>
  <c r="AA75" i="1"/>
  <c r="AB17" i="1"/>
  <c r="D91" i="1"/>
  <c r="AB88" i="1"/>
  <c r="E91" i="1"/>
  <c r="C91" i="1"/>
  <c r="AA88" i="1"/>
  <c r="AB46" i="1"/>
  <c r="Z39" i="1"/>
  <c r="AA17" i="1"/>
  <c r="Z46" i="1"/>
  <c r="AA39" i="1"/>
  <c r="AB55" i="1"/>
  <c r="AB39" i="1"/>
  <c r="AB83" i="1"/>
  <c r="AA55" i="1"/>
  <c r="Z65" i="1"/>
  <c r="AA20" i="1"/>
  <c r="Z17" i="1"/>
  <c r="Z14" i="1"/>
  <c r="Z31" i="1"/>
  <c r="AB20" i="1"/>
  <c r="Z8" i="1"/>
  <c r="Z25" i="1"/>
  <c r="AA8" i="1"/>
  <c r="AB8" i="1"/>
  <c r="Z20" i="1"/>
  <c r="AC35" i="1" l="1"/>
  <c r="AB89" i="1"/>
  <c r="AA89" i="1"/>
  <c r="Z89" i="1"/>
  <c r="AB86" i="1"/>
  <c r="AA86" i="1"/>
  <c r="Z86" i="1"/>
  <c r="AB84" i="1"/>
  <c r="AA84" i="1"/>
  <c r="Z84" i="1"/>
  <c r="AB76" i="1"/>
  <c r="AA76" i="1"/>
  <c r="Z76" i="1"/>
  <c r="AB73" i="1"/>
  <c r="AA73" i="1"/>
  <c r="Z73" i="1"/>
  <c r="AB72" i="1"/>
  <c r="AA72" i="1"/>
  <c r="Z72" i="1"/>
  <c r="AB71" i="1"/>
  <c r="AA71" i="1"/>
  <c r="Z71" i="1"/>
  <c r="AB70" i="1"/>
  <c r="AA70" i="1"/>
  <c r="Z70" i="1"/>
  <c r="AB69" i="1"/>
  <c r="AA69" i="1"/>
  <c r="Z69" i="1"/>
  <c r="AB68" i="1"/>
  <c r="AA68" i="1"/>
  <c r="Z68" i="1"/>
  <c r="AB67" i="1"/>
  <c r="AA67" i="1"/>
  <c r="Z67" i="1"/>
  <c r="AB66" i="1"/>
  <c r="AA66" i="1"/>
  <c r="Z66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5" i="1"/>
  <c r="AB9" i="1"/>
  <c r="E93" i="1" l="1"/>
  <c r="AB91" i="1"/>
  <c r="AA9" i="1"/>
  <c r="Z9" i="1"/>
  <c r="AB93" i="1" l="1"/>
  <c r="F83" i="1" l="1"/>
  <c r="F85" i="1"/>
  <c r="AC85" i="1" l="1"/>
  <c r="AC83" i="1"/>
  <c r="F91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C91" i="1" l="1"/>
  <c r="K145" i="2"/>
  <c r="L145" i="2"/>
  <c r="M145" i="2"/>
  <c r="N145" i="2"/>
  <c r="O145" i="2"/>
  <c r="J145" i="2"/>
  <c r="AA91" i="1" l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A35" i="1" l="1"/>
  <c r="Z91" i="1"/>
  <c r="Z35" i="1"/>
  <c r="D93" i="1" l="1"/>
  <c r="AA93" i="1" s="1"/>
  <c r="C93" i="1"/>
  <c r="Z93" i="1" s="1"/>
  <c r="F93" i="1" l="1"/>
  <c r="AC93" i="1" l="1"/>
  <c r="Y93" i="1" l="1"/>
  <c r="AG93" i="1" s="1"/>
  <c r="Y8" i="1"/>
  <c r="AG8" i="1" l="1"/>
  <c r="Y35" i="1"/>
  <c r="AG35" i="1" s="1"/>
  <c r="Y95" i="1"/>
  <c r="AF37" i="1"/>
  <c r="Y39" i="1"/>
  <c r="AG39" i="1" l="1"/>
  <c r="Y96" i="1"/>
  <c r="Y97" i="1" s="1"/>
  <c r="AF35" i="1"/>
  <c r="Y98" i="1" l="1"/>
</calcChain>
</file>

<file path=xl/sharedStrings.xml><?xml version="1.0" encoding="utf-8"?>
<sst xmlns="http://schemas.openxmlformats.org/spreadsheetml/2006/main" count="1038" uniqueCount="291">
  <si>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</si>
  <si>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</si>
  <si>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</si>
  <si>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</si>
  <si>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</si>
  <si>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</si>
  <si>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</si>
  <si>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</si>
  <si>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</si>
  <si>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</si>
  <si>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</si>
  <si>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</si>
  <si>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</si>
  <si>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</si>
  <si>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</si>
  <si>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</si>
  <si>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</si>
  <si>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</si>
  <si>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</si>
  <si>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</si>
  <si>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</si>
  <si>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</si>
  <si>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</si>
  <si>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</si>
  <si>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</si>
  <si>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</si>
  <si>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</si>
  <si>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</si>
  <si>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</si>
  <si>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</si>
  <si>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</si>
  <si>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</si>
  <si>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</si>
  <si>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</si>
  <si>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</si>
  <si>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</si>
  <si>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</si>
  <si>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</si>
  <si>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</si>
  <si>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</si>
  <si>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</si>
  <si>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</si>
  <si>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</si>
  <si>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</si>
  <si>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</si>
  <si>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</si>
  <si>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</si>
  <si>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</si>
  <si>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</si>
  <si>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</si>
  <si>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</si>
  <si>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</si>
  <si>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</si>
  <si>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</si>
  <si>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</si>
  <si>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</si>
  <si>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</si>
  <si>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</si>
  <si>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</si>
  <si>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</si>
  <si>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</si>
  <si>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</si>
  <si>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</si>
  <si>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</si>
  <si>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</si>
  <si>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</si>
  <si>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</si>
  <si>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</si>
  <si>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</si>
  <si>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</si>
  <si>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</si>
  <si>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</si>
  <si>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</si>
  <si>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</si>
  <si>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</si>
  <si>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</si>
  <si>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</si>
  <si>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</si>
  <si>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</si>
  <si>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</si>
  <si>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</si>
  <si>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</si>
  <si>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</si>
  <si>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</si>
  <si>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</si>
  <si>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</si>
  <si>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</si>
  <si>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</si>
  <si>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</si>
  <si>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</si>
  <si>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</si>
  <si>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</si>
  <si>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</si>
  <si>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</si>
  <si>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</si>
  <si>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</si>
  <si>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</si>
  <si>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</si>
  <si>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</si>
  <si>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</si>
  <si>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</si>
  <si>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</si>
  <si>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</si>
  <si>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</si>
  <si>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</si>
  <si>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</si>
  <si>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</si>
  <si>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</si>
  <si>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</si>
  <si>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</si>
  <si>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</si>
  <si>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</si>
  <si>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</si>
  <si>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</si>
  <si>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</si>
  <si>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</si>
  <si>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</si>
  <si>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</si>
  <si>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</si>
  <si>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</si>
  <si>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</si>
  <si>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</si>
  <si>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</si>
  <si>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</si>
  <si>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</si>
  <si>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</si>
  <si>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</si>
  <si>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</si>
  <si>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</si>
  <si>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</si>
  <si>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</si>
  <si>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</si>
  <si>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</si>
  <si>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</si>
  <si>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</si>
  <si>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</si>
  <si>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</si>
  <si>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</si>
  <si>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</si>
  <si>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</si>
  <si>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</si>
  <si>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</si>
  <si>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</si>
  <si>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</si>
  <si>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</si>
  <si>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</si>
  <si>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</si>
  <si>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</si>
  <si>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</si>
  <si>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</si>
  <si>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</si>
  <si>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</si>
  <si>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</si>
  <si>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</si>
  <si>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</si>
  <si>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</si>
  <si>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</si>
  <si>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</si>
  <si>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</si>
  <si>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</si>
  <si>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</si>
  <si>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</si>
  <si>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</si>
  <si>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</si>
  <si>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</si>
  <si>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</si>
  <si>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</si>
  <si>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</si>
  <si>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</si>
  <si>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</si>
  <si>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</si>
  <si>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</si>
  <si>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</si>
  <si>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</si>
  <si>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</si>
  <si>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</si>
  <si>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</si>
  <si>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</si>
  <si>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</si>
  <si>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</si>
  <si>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</si>
  <si>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</si>
  <si>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</si>
  <si>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</si>
  <si>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</si>
  <si>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</si>
  <si>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</si>
  <si>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</si>
  <si>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</si>
  <si>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</si>
  <si>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</si>
  <si>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</si>
  <si>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</si>
  <si>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</si>
  <si>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</si>
  <si>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</si>
  <si>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</si>
  <si>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</si>
  <si>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</si>
  <si>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</si>
  <si>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</si>
  <si>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</si>
  <si>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</si>
  <si>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</si>
  <si>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</si>
  <si>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</si>
  <si>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</si>
  <si>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</si>
  <si>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</si>
  <si>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</si>
  <si>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</si>
  <si>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</si>
  <si>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</si>
  <si>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</si>
  <si>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</si>
  <si>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</si>
  <si>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</si>
  <si>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</si>
  <si>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</si>
  <si>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</si>
  <si>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</si>
  <si>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</si>
  <si>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</si>
  <si>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</si>
  <si>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</si>
  <si>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</si>
  <si>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</si>
  <si>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</si>
  <si>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</si>
  <si>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</si>
  <si>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</si>
  <si>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</si>
  <si>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</si>
  <si>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</si>
  <si>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</si>
  <si>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</si>
  <si>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</si>
  <si>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</si>
  <si>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</si>
  <si>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</si>
  <si>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</si>
  <si>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</si>
  <si>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</si>
  <si>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</si>
  <si>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</si>
  <si>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</si>
  <si>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</si>
  <si>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</si>
  <si>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</si>
  <si>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</si>
  <si>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</si>
  <si>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</si>
  <si>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</si>
  <si>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</si>
  <si>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</si>
  <si>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</si>
  <si>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</si>
  <si>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</si>
  <si>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</si>
  <si>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</si>
  <si>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</si>
  <si>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</si>
  <si>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</si>
  <si>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</si>
  <si>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</si>
  <si>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</si>
  <si>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</si>
  <si>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</si>
  <si>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</si>
  <si>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</si>
  <si>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</si>
  <si>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INPC 103.02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</si>
  <si>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</si>
  <si>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</si>
  <si>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</si>
  <si>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</si>
  <si>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</si>
  <si>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Cierre 2019</t>
  </si>
  <si>
    <t>Cierre 2020</t>
  </si>
  <si>
    <t>5281 DONATIVOS A INSTITUCIONES SIN FINES DE LUCRO</t>
  </si>
  <si>
    <t>Cierre 2021</t>
  </si>
  <si>
    <t>Saldos actualizados con el INPC</t>
  </si>
  <si>
    <t xml:space="preserve">Acumulado </t>
  </si>
  <si>
    <t>Ejercicio 2023</t>
  </si>
  <si>
    <t>TERRENOS</t>
  </si>
  <si>
    <t>EDIFICIOS HABITACIONALES</t>
  </si>
  <si>
    <t>DISMINUCION:</t>
  </si>
  <si>
    <t>BALANCE:</t>
  </si>
  <si>
    <t>RESULTADOS:</t>
  </si>
  <si>
    <t>5611 Construcción en Bienes no Capitalizable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</si>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</sst>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3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0" fillId="0" borderId="0" xfId="0" applyNumberFormat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43" fontId="18" fillId="6" borderId="13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0" fontId="3" fillId="7" borderId="8" xfId="0" applyFont="1" applyFill="1" applyBorder="1" applyAlignment="1">
      <alignment horizontal="center"/>
    </xf>
    <xf numFmtId="43" fontId="4" fillId="7" borderId="0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164" fontId="3" fillId="6" borderId="24" xfId="1" applyNumberFormat="1" applyFont="1" applyFill="1" applyBorder="1" applyAlignment="1">
      <alignment horizontal="center"/>
    </xf>
    <xf numFmtId="43" fontId="21" fillId="2" borderId="0" xfId="1" applyFont="1" applyFill="1" applyBorder="1"/>
    <xf numFmtId="43" fontId="20" fillId="3" borderId="27" xfId="1" applyFont="1" applyFill="1" applyBorder="1"/>
    <xf numFmtId="43" fontId="22" fillId="6" borderId="0" xfId="1" applyFont="1" applyFill="1" applyBorder="1"/>
    <xf numFmtId="0" fontId="20" fillId="0" borderId="0" xfId="0" applyFont="1" applyAlignment="1">
      <alignment wrapText="1"/>
    </xf>
    <xf numFmtId="43" fontId="3" fillId="0" borderId="0" xfId="1" applyFont="1" applyAlignment="1">
      <alignment horizontal="center"/>
    </xf>
    <xf numFmtId="0" fontId="9" fillId="0" borderId="0" xfId="0" applyFont="1"/>
    <xf numFmtId="43" fontId="1" fillId="0" borderId="0" xfId="1" applyFont="1" applyBorder="1"/>
    <xf numFmtId="0" fontId="24" fillId="0" borderId="0" xfId="0" applyFont="1"/>
    <xf numFmtId="43" fontId="24" fillId="0" borderId="0" xfId="1" applyFont="1" applyBorder="1"/>
    <xf numFmtId="43" fontId="25" fillId="0" borderId="0" xfId="1" applyFont="1" applyBorder="1"/>
    <xf numFmtId="43" fontId="17" fillId="0" borderId="0" xfId="0" applyNumberFormat="1" applyFont="1"/>
    <xf numFmtId="43" fontId="17" fillId="0" borderId="0" xfId="1" applyFont="1"/>
    <xf numFmtId="43" fontId="18" fillId="0" borderId="0" xfId="1" applyFont="1"/>
    <xf numFmtId="43" fontId="2" fillId="0" borderId="0" xfId="1" applyFont="1"/>
    <xf numFmtId="43" fontId="15" fillId="0" borderId="0" xfId="1" applyFont="1"/>
    <xf numFmtId="0" fontId="3" fillId="4" borderId="10" xfId="1" applyNumberFormat="1" applyFont="1" applyFill="1" applyBorder="1" applyAlignment="1">
      <alignment horizontal="center"/>
    </xf>
    <xf numFmtId="43" fontId="3" fillId="6" borderId="19" xfId="1" applyFont="1" applyFill="1" applyBorder="1"/>
    <xf numFmtId="43" fontId="27" fillId="7" borderId="0" xfId="1" applyFont="1" applyFill="1" applyBorder="1"/>
    <xf numFmtId="43" fontId="26" fillId="7" borderId="2" xfId="1" applyFont="1" applyFill="1" applyBorder="1"/>
    <xf numFmtId="43" fontId="3" fillId="6" borderId="29" xfId="1" applyFont="1" applyFill="1" applyBorder="1"/>
    <xf numFmtId="0" fontId="3" fillId="9" borderId="20" xfId="0" applyFont="1" applyFill="1" applyBorder="1" applyAlignment="1">
      <alignment horizontal="center"/>
    </xf>
    <xf numFmtId="43" fontId="4" fillId="6" borderId="22" xfId="1" applyFont="1" applyFill="1" applyBorder="1"/>
    <xf numFmtId="43" fontId="17" fillId="6" borderId="22" xfId="1" applyFont="1" applyFill="1" applyBorder="1"/>
    <xf numFmtId="43" fontId="29" fillId="6" borderId="22" xfId="1" applyFont="1" applyFill="1" applyBorder="1"/>
    <xf numFmtId="43" fontId="18" fillId="6" borderId="22" xfId="1" applyFont="1" applyFill="1" applyBorder="1"/>
    <xf numFmtId="43" fontId="2" fillId="6" borderId="23" xfId="1" applyFont="1" applyFill="1" applyBorder="1"/>
    <xf numFmtId="43" fontId="16" fillId="6" borderId="22" xfId="1" applyFont="1" applyFill="1" applyBorder="1"/>
    <xf numFmtId="43" fontId="31" fillId="6" borderId="22" xfId="1" applyFont="1" applyFill="1" applyBorder="1"/>
    <xf numFmtId="43" fontId="3" fillId="6" borderId="23" xfId="1" applyFont="1" applyFill="1" applyBorder="1"/>
    <xf numFmtId="43" fontId="26" fillId="6" borderId="22" xfId="1" applyFont="1" applyFill="1" applyBorder="1"/>
    <xf numFmtId="43" fontId="9" fillId="0" borderId="0" xfId="0" applyNumberFormat="1" applyFont="1"/>
    <xf numFmtId="43" fontId="3" fillId="7" borderId="6" xfId="1" applyFont="1" applyFill="1" applyBorder="1" applyAlignment="1">
      <alignment horizontal="center"/>
    </xf>
    <xf numFmtId="43" fontId="4" fillId="7" borderId="4" xfId="1" applyFont="1" applyFill="1" applyBorder="1"/>
    <xf numFmtId="0" fontId="3" fillId="9" borderId="10" xfId="0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43" fontId="29" fillId="6" borderId="0" xfId="1" applyFont="1" applyFill="1" applyBorder="1"/>
    <xf numFmtId="43" fontId="3" fillId="6" borderId="4" xfId="1" applyFont="1" applyFill="1" applyBorder="1"/>
    <xf numFmtId="164" fontId="3" fillId="3" borderId="31" xfId="1" applyNumberFormat="1" applyFont="1" applyFill="1" applyBorder="1" applyAlignment="1">
      <alignment horizontal="center"/>
    </xf>
    <xf numFmtId="164" fontId="4" fillId="6" borderId="30" xfId="1" applyNumberFormat="1" applyFont="1" applyFill="1" applyBorder="1" applyAlignment="1">
      <alignment horizontal="center"/>
    </xf>
    <xf numFmtId="164" fontId="4" fillId="3" borderId="12" xfId="1" applyNumberFormat="1" applyFont="1" applyFill="1" applyBorder="1"/>
    <xf numFmtId="43" fontId="3" fillId="6" borderId="25" xfId="1" applyFont="1" applyFill="1" applyBorder="1"/>
    <xf numFmtId="43" fontId="2" fillId="6" borderId="13" xfId="1" applyFont="1" applyFill="1" applyBorder="1"/>
    <xf numFmtId="43" fontId="0" fillId="6" borderId="13" xfId="1" applyFont="1" applyFill="1" applyBorder="1"/>
    <xf numFmtId="43" fontId="33" fillId="6" borderId="13" xfId="1" applyFont="1" applyFill="1" applyBorder="1"/>
    <xf numFmtId="43" fontId="1" fillId="6" borderId="13" xfId="1" applyFont="1" applyFill="1" applyBorder="1"/>
    <xf numFmtId="43" fontId="29" fillId="6" borderId="13" xfId="1" applyFont="1" applyFill="1" applyBorder="1"/>
    <xf numFmtId="43" fontId="15" fillId="6" borderId="13" xfId="1" applyFont="1" applyFill="1" applyBorder="1"/>
    <xf numFmtId="43" fontId="30" fillId="6" borderId="13" xfId="1" applyFont="1" applyFill="1" applyBorder="1"/>
    <xf numFmtId="43" fontId="25" fillId="6" borderId="13" xfId="1" applyFont="1" applyFill="1" applyBorder="1"/>
    <xf numFmtId="40" fontId="0" fillId="6" borderId="9" xfId="0" applyNumberFormat="1" applyFill="1" applyBorder="1"/>
    <xf numFmtId="0" fontId="0" fillId="6" borderId="13" xfId="0" applyFill="1" applyBorder="1"/>
    <xf numFmtId="43" fontId="17" fillId="6" borderId="13" xfId="1" applyFont="1" applyFill="1" applyBorder="1"/>
    <xf numFmtId="43" fontId="32" fillId="6" borderId="13" xfId="1" applyFont="1" applyFill="1" applyBorder="1"/>
    <xf numFmtId="43" fontId="23" fillId="6" borderId="13" xfId="1" applyFont="1" applyFill="1" applyBorder="1"/>
    <xf numFmtId="43" fontId="2" fillId="6" borderId="28" xfId="1" applyFont="1" applyFill="1" applyBorder="1"/>
    <xf numFmtId="43" fontId="2" fillId="6" borderId="15" xfId="1" applyFont="1" applyFill="1" applyBorder="1"/>
    <xf numFmtId="43" fontId="22" fillId="6" borderId="22" xfId="1" applyFont="1" applyFill="1" applyBorder="1"/>
    <xf numFmtId="43" fontId="3" fillId="3" borderId="21" xfId="1" applyFont="1" applyFill="1" applyBorder="1" applyAlignment="1">
      <alignment horizontal="center"/>
    </xf>
    <xf numFmtId="43" fontId="3" fillId="3" borderId="6" xfId="1" applyFont="1" applyFill="1" applyBorder="1" applyAlignment="1"/>
    <xf numFmtId="43" fontId="3" fillId="3" borderId="10" xfId="1" applyFont="1" applyFill="1" applyBorder="1" applyAlignment="1"/>
    <xf numFmtId="164" fontId="3" fillId="9" borderId="10" xfId="1" applyNumberFormat="1" applyFont="1" applyFill="1" applyBorder="1" applyAlignment="1">
      <alignment horizontal="center"/>
    </xf>
    <xf numFmtId="43" fontId="30" fillId="6" borderId="0" xfId="1" applyFont="1" applyFill="1" applyBorder="1"/>
    <xf numFmtId="43" fontId="31" fillId="6" borderId="0" xfId="1" applyFont="1" applyFill="1" applyBorder="1"/>
    <xf numFmtId="0" fontId="3" fillId="4" borderId="20" xfId="0" applyFont="1" applyFill="1" applyBorder="1" applyAlignment="1">
      <alignment horizontal="center"/>
    </xf>
    <xf numFmtId="43" fontId="3" fillId="4" borderId="20" xfId="1" applyFont="1" applyFill="1" applyBorder="1" applyAlignment="1"/>
    <xf numFmtId="164" fontId="3" fillId="6" borderId="32" xfId="1" applyNumberFormat="1" applyFont="1" applyFill="1" applyBorder="1" applyAlignment="1">
      <alignment horizontal="center"/>
    </xf>
    <xf numFmtId="43" fontId="19" fillId="6" borderId="22" xfId="1" applyFont="1" applyFill="1" applyBorder="1"/>
    <xf numFmtId="40" fontId="3" fillId="6" borderId="25" xfId="1" applyNumberFormat="1" applyFont="1" applyFill="1" applyBorder="1"/>
    <xf numFmtId="43" fontId="3" fillId="3" borderId="20" xfId="1" applyFont="1" applyFill="1" applyBorder="1" applyAlignment="1"/>
    <xf numFmtId="164" fontId="3" fillId="9" borderId="21" xfId="1" applyNumberFormat="1" applyFont="1" applyFill="1" applyBorder="1" applyAlignment="1">
      <alignment horizontal="center"/>
    </xf>
    <xf numFmtId="43" fontId="0" fillId="6" borderId="33" xfId="1" applyFont="1" applyFill="1" applyBorder="1"/>
    <xf numFmtId="0" fontId="2" fillId="9" borderId="21" xfId="0" applyFont="1" applyFill="1" applyBorder="1"/>
    <xf numFmtId="43" fontId="18" fillId="7" borderId="0" xfId="1" applyFont="1" applyFill="1" applyBorder="1"/>
    <xf numFmtId="43" fontId="18" fillId="0" borderId="13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26" xfId="1" applyFont="1" applyFill="1" applyBorder="1"/>
    <xf numFmtId="43" fontId="4" fillId="0" borderId="3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7" fillId="7" borderId="0" xfId="1" applyFont="1" applyFill="1" applyBorder="1"/>
    <xf numFmtId="43" fontId="29" fillId="7" borderId="0" xfId="1" applyFont="1" applyFill="1" applyBorder="1"/>
    <xf numFmtId="43" fontId="28" fillId="7" borderId="0" xfId="1" applyFont="1" applyFill="1" applyBorder="1"/>
    <xf numFmtId="43" fontId="2" fillId="7" borderId="1" xfId="1" applyFont="1" applyFill="1" applyBorder="1"/>
    <xf numFmtId="43" fontId="18" fillId="0" borderId="11" xfId="1" applyFont="1" applyFill="1" applyBorder="1"/>
    <xf numFmtId="43" fontId="18" fillId="0" borderId="18" xfId="1" applyFont="1" applyFill="1" applyBorder="1"/>
    <xf numFmtId="43" fontId="18" fillId="0" borderId="22" xfId="1" applyFont="1" applyFill="1" applyBorder="1"/>
    <xf numFmtId="43" fontId="17" fillId="0" borderId="22" xfId="1" applyFont="1" applyFill="1" applyBorder="1"/>
    <xf numFmtId="43" fontId="0" fillId="0" borderId="13" xfId="1" applyFont="1" applyFill="1" applyBorder="1"/>
    <xf numFmtId="43" fontId="4" fillId="0" borderId="22" xfId="1" applyFont="1" applyFill="1" applyBorder="1"/>
    <xf numFmtId="43" fontId="2" fillId="0" borderId="23" xfId="1" applyFont="1" applyFill="1" applyBorder="1"/>
    <xf numFmtId="43" fontId="17" fillId="0" borderId="13" xfId="1" applyFont="1" applyFill="1" applyBorder="1"/>
    <xf numFmtId="43" fontId="2" fillId="0" borderId="15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3" fillId="0" borderId="4" xfId="1" applyFont="1" applyFill="1" applyBorder="1"/>
    <xf numFmtId="43" fontId="19" fillId="0" borderId="22" xfId="1" applyFont="1" applyFill="1" applyBorder="1"/>
    <xf numFmtId="43" fontId="16" fillId="0" borderId="22" xfId="1" applyFont="1" applyFill="1" applyBorder="1"/>
    <xf numFmtId="43" fontId="3" fillId="0" borderId="25" xfId="1" applyFont="1" applyFill="1" applyBorder="1"/>
    <xf numFmtId="40" fontId="3" fillId="0" borderId="25" xfId="1" applyNumberFormat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43" fontId="2" fillId="0" borderId="1" xfId="1" applyFont="1" applyFill="1" applyBorder="1"/>
    <xf numFmtId="43" fontId="0" fillId="0" borderId="22" xfId="1" applyFont="1" applyFill="1" applyBorder="1"/>
    <xf numFmtId="43" fontId="19" fillId="0" borderId="13" xfId="1" applyFont="1" applyFill="1" applyBorder="1"/>
    <xf numFmtId="43" fontId="16" fillId="0" borderId="13" xfId="1" applyFont="1" applyFill="1" applyBorder="1"/>
    <xf numFmtId="43" fontId="3" fillId="0" borderId="28" xfId="1" applyFont="1" applyFill="1" applyBorder="1"/>
    <xf numFmtId="43" fontId="15" fillId="0" borderId="13" xfId="1" applyFont="1" applyFill="1" applyBorder="1"/>
    <xf numFmtId="43" fontId="31" fillId="0" borderId="30" xfId="1" applyFont="1" applyFill="1" applyBorder="1"/>
    <xf numFmtId="0" fontId="4" fillId="0" borderId="0" xfId="0" applyFont="1" applyAlignment="1">
      <alignment horizontal="left" wrapText="1"/>
    </xf>
    <xf numFmtId="17" fontId="0" fillId="0" borderId="0" xfId="0" applyNumberFormat="1"/>
    <xf numFmtId="43" fontId="1" fillId="0" borderId="0" xfId="1" applyFont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3" fillId="8" borderId="17" xfId="1" applyFont="1" applyFill="1" applyBorder="1" applyAlignment="1">
      <alignment horizontal="center"/>
    </xf>
    <xf numFmtId="43" fontId="3" fillId="8" borderId="5" xfId="1" applyFont="1" applyFill="1" applyBorder="1" applyAlignment="1">
      <alignment horizontal="center"/>
    </xf>
    <xf numFmtId="43" fontId="3" fillId="8" borderId="18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32" customWidth="1"/>
    <col min="2" max="2" width="17.28515625" style="33" customWidth="1"/>
    <col min="3" max="3" width="16.7109375" style="33" customWidth="1"/>
    <col min="4" max="4" width="20.5703125" style="33" customWidth="1"/>
    <col min="5" max="5" width="20.85546875" style="34" customWidth="1"/>
    <col min="6" max="6" width="17.42578125" style="33" customWidth="1"/>
    <col min="7" max="7" width="16.42578125" style="33" customWidth="1"/>
    <col min="8" max="8" width="13.7109375" style="35" customWidth="1"/>
    <col min="9" max="9" width="61.28515625" style="36" customWidth="1"/>
    <col min="10" max="15" width="16.7109375" style="36" customWidth="1"/>
    <col min="16" max="16" width="11.42578125" style="35"/>
    <col min="17" max="17" width="57.42578125" style="45" customWidth="1"/>
    <col min="18" max="18" width="17.7109375" style="37" customWidth="1"/>
    <col min="19" max="19" width="17.7109375" style="46" customWidth="1"/>
    <col min="20" max="23" width="17.7109375" style="37" customWidth="1"/>
    <col min="24" max="24" width="11.42578125" style="35"/>
    <col min="25" max="25" width="43" style="32" customWidth="1"/>
    <col min="26" max="26" width="21.7109375" style="37" customWidth="1"/>
    <col min="27" max="31" width="17.28515625" style="37" customWidth="1"/>
    <col min="32" max="32" width="11.42578125" style="35"/>
    <col min="33" max="33" width="43" style="32" customWidth="1"/>
    <col min="34" max="34" width="21.7109375" style="37" customWidth="1"/>
    <col min="35" max="39" width="18.5703125" style="37" customWidth="1"/>
    <col min="40" max="40" width="11.42578125" style="35"/>
    <col min="41" max="41" width="46.42578125" style="32" customWidth="1"/>
    <col min="42" max="42" width="18.28515625" style="37" customWidth="1"/>
    <col min="43" max="47" width="14.140625" style="37" customWidth="1"/>
    <col min="48" max="48" width="11.42578125" style="35"/>
    <col min="49" max="49" width="46.28515625" style="37" customWidth="1"/>
    <col min="50" max="51" width="16.85546875" style="37" customWidth="1"/>
    <col min="52" max="53" width="17.85546875" style="37" customWidth="1"/>
    <col min="54" max="55" width="16.85546875" style="37" customWidth="1"/>
    <col min="56" max="56" width="39.85546875" style="37" customWidth="1"/>
    <col min="57" max="58" width="16.85546875" style="37" bestFit="1" customWidth="1"/>
    <col min="59" max="60" width="17.85546875" style="37" bestFit="1" customWidth="1"/>
    <col min="61" max="62" width="16.85546875" style="37" bestFit="1" customWidth="1"/>
    <col min="63" max="16384" width="11.42578125" style="37"/>
  </cols>
  <sheetData>
    <row r="1" spans="1:62" x14ac:dyDescent="0.2">
      <c r="Q1" s="36"/>
      <c r="R1" s="36"/>
      <c r="S1" s="36"/>
      <c r="T1" s="36"/>
      <c r="U1" s="36"/>
      <c r="V1" s="36"/>
      <c r="W1" s="36"/>
    </row>
    <row r="2" spans="1:62" x14ac:dyDescent="0.2">
      <c r="A2" s="38" t="s">
        <v>1</v>
      </c>
      <c r="I2" s="39" t="s">
        <v>1</v>
      </c>
      <c r="J2" s="39"/>
      <c r="K2" s="39"/>
      <c r="L2" s="39"/>
      <c r="M2" s="39"/>
      <c r="N2" s="39"/>
      <c r="O2" s="39"/>
      <c r="Q2" s="39" t="s">
        <v>1</v>
      </c>
      <c r="R2" s="39"/>
      <c r="S2" s="39"/>
      <c r="T2" s="39"/>
      <c r="U2" s="39"/>
      <c r="V2" s="39"/>
      <c r="W2" s="39"/>
      <c r="Y2" s="4" t="s">
        <v>1</v>
      </c>
      <c r="AG2" s="4" t="s">
        <v>1</v>
      </c>
      <c r="AO2" s="4" t="s">
        <v>1</v>
      </c>
    </row>
    <row r="3" spans="1:62" x14ac:dyDescent="0.2">
      <c r="A3" s="38" t="s">
        <v>67</v>
      </c>
      <c r="I3" s="39" t="s">
        <v>68</v>
      </c>
      <c r="J3" s="39"/>
      <c r="K3" s="39"/>
      <c r="L3" s="39"/>
      <c r="M3" s="39"/>
      <c r="N3" s="39"/>
      <c r="O3" s="39"/>
      <c r="Q3" s="39" t="s">
        <v>68</v>
      </c>
      <c r="R3" s="39"/>
      <c r="S3" s="39"/>
      <c r="T3" s="39"/>
      <c r="U3" s="39"/>
      <c r="V3" s="39"/>
      <c r="W3" s="39"/>
      <c r="Y3" s="4" t="s">
        <v>69</v>
      </c>
      <c r="AG3" s="4" t="s">
        <v>69</v>
      </c>
      <c r="AO3" s="4" t="s">
        <v>69</v>
      </c>
      <c r="AW3" s="37" t="s">
        <v>1</v>
      </c>
      <c r="BD3" s="37" t="s">
        <v>1</v>
      </c>
    </row>
    <row r="4" spans="1:62" x14ac:dyDescent="0.2">
      <c r="A4" s="38" t="s">
        <v>70</v>
      </c>
      <c r="I4" s="39" t="s">
        <v>71</v>
      </c>
      <c r="J4" s="39"/>
      <c r="K4" s="39"/>
      <c r="L4" s="39"/>
      <c r="M4" s="39"/>
      <c r="N4" s="39"/>
      <c r="O4" s="39"/>
      <c r="Q4" s="39" t="s">
        <v>72</v>
      </c>
      <c r="R4" s="39"/>
      <c r="S4" s="39"/>
      <c r="T4" s="39"/>
      <c r="U4" s="39"/>
      <c r="V4" s="39"/>
      <c r="W4" s="39"/>
      <c r="Y4" s="4" t="s">
        <v>73</v>
      </c>
      <c r="AG4" s="4" t="s">
        <v>74</v>
      </c>
      <c r="AO4" s="4" t="s">
        <v>75</v>
      </c>
      <c r="AW4" s="37" t="s">
        <v>68</v>
      </c>
      <c r="BD4" s="37" t="s">
        <v>226</v>
      </c>
    </row>
    <row r="5" spans="1:62" x14ac:dyDescent="0.2">
      <c r="A5" s="38" t="s">
        <v>76</v>
      </c>
      <c r="Q5" s="36"/>
      <c r="R5" s="36"/>
      <c r="S5" s="36"/>
      <c r="T5" s="36"/>
      <c r="U5" s="36"/>
      <c r="V5" s="36"/>
      <c r="W5" s="36"/>
      <c r="AW5" s="37" t="s">
        <v>228</v>
      </c>
      <c r="BD5" s="37" t="s">
        <v>227</v>
      </c>
    </row>
    <row r="6" spans="1:62" x14ac:dyDescent="0.2">
      <c r="A6" s="38" t="s">
        <v>77</v>
      </c>
      <c r="B6" s="40" t="s">
        <v>78</v>
      </c>
      <c r="D6" s="40" t="s">
        <v>79</v>
      </c>
      <c r="F6" s="40" t="s">
        <v>80</v>
      </c>
      <c r="I6" s="41" t="s">
        <v>77</v>
      </c>
      <c r="J6" s="244" t="s">
        <v>78</v>
      </c>
      <c r="K6" s="244"/>
      <c r="L6" s="244" t="s">
        <v>79</v>
      </c>
      <c r="M6" s="244"/>
      <c r="N6" s="244" t="s">
        <v>80</v>
      </c>
      <c r="O6" s="244"/>
      <c r="Q6" s="41" t="s">
        <v>77</v>
      </c>
      <c r="R6" s="244" t="s">
        <v>78</v>
      </c>
      <c r="S6" s="244"/>
      <c r="T6" s="244" t="s">
        <v>79</v>
      </c>
      <c r="U6" s="244"/>
      <c r="V6" s="244" t="s">
        <v>80</v>
      </c>
      <c r="W6" s="244"/>
      <c r="Y6" s="42"/>
      <c r="Z6" s="244" t="s">
        <v>78</v>
      </c>
      <c r="AA6" s="244"/>
      <c r="AB6" s="244" t="s">
        <v>79</v>
      </c>
      <c r="AC6" s="244"/>
      <c r="AD6" s="244" t="s">
        <v>80</v>
      </c>
      <c r="AE6" s="244"/>
      <c r="AG6" s="42"/>
      <c r="AH6" s="244" t="s">
        <v>78</v>
      </c>
      <c r="AI6" s="244"/>
      <c r="AJ6" s="244" t="s">
        <v>79</v>
      </c>
      <c r="AK6" s="244"/>
      <c r="AL6" s="244" t="s">
        <v>80</v>
      </c>
      <c r="AM6" s="244"/>
      <c r="AO6" s="43"/>
      <c r="AP6" s="244" t="s">
        <v>78</v>
      </c>
      <c r="AQ6" s="244"/>
      <c r="AR6" s="244" t="s">
        <v>79</v>
      </c>
      <c r="AS6" s="244"/>
      <c r="AT6" s="244" t="s">
        <v>80</v>
      </c>
      <c r="AU6" s="244"/>
    </row>
    <row r="7" spans="1:62" x14ac:dyDescent="0.2">
      <c r="B7" s="40" t="s">
        <v>81</v>
      </c>
      <c r="C7" s="40" t="s">
        <v>82</v>
      </c>
      <c r="D7" s="40" t="s">
        <v>81</v>
      </c>
      <c r="E7" s="44" t="s">
        <v>82</v>
      </c>
      <c r="F7" s="40" t="s">
        <v>81</v>
      </c>
      <c r="G7" s="40" t="s">
        <v>82</v>
      </c>
      <c r="I7" s="37"/>
      <c r="J7" s="31" t="s">
        <v>81</v>
      </c>
      <c r="K7" s="31" t="s">
        <v>82</v>
      </c>
      <c r="L7" s="31" t="s">
        <v>81</v>
      </c>
      <c r="M7" s="31" t="s">
        <v>82</v>
      </c>
      <c r="N7" s="31" t="s">
        <v>81</v>
      </c>
      <c r="O7" s="31" t="s">
        <v>82</v>
      </c>
      <c r="Q7" s="37"/>
      <c r="R7" s="31" t="s">
        <v>81</v>
      </c>
      <c r="S7" s="31" t="s">
        <v>82</v>
      </c>
      <c r="T7" s="31" t="s">
        <v>81</v>
      </c>
      <c r="U7" s="31" t="s">
        <v>82</v>
      </c>
      <c r="V7" s="31" t="s">
        <v>81</v>
      </c>
      <c r="W7" s="31" t="s">
        <v>82</v>
      </c>
      <c r="Y7" s="5" t="s">
        <v>77</v>
      </c>
      <c r="Z7" s="31" t="s">
        <v>81</v>
      </c>
      <c r="AA7" s="31" t="s">
        <v>82</v>
      </c>
      <c r="AB7" s="31" t="s">
        <v>81</v>
      </c>
      <c r="AC7" s="31" t="s">
        <v>82</v>
      </c>
      <c r="AD7" s="31" t="s">
        <v>81</v>
      </c>
      <c r="AE7" s="31" t="s">
        <v>82</v>
      </c>
      <c r="AG7" s="5" t="s">
        <v>77</v>
      </c>
      <c r="AH7" s="31" t="s">
        <v>81</v>
      </c>
      <c r="AI7" s="31" t="s">
        <v>82</v>
      </c>
      <c r="AJ7" s="31" t="s">
        <v>81</v>
      </c>
      <c r="AK7" s="31" t="s">
        <v>82</v>
      </c>
      <c r="AL7" s="31" t="s">
        <v>81</v>
      </c>
      <c r="AM7" s="31" t="s">
        <v>82</v>
      </c>
      <c r="AO7" s="6" t="s">
        <v>77</v>
      </c>
      <c r="AP7" s="31" t="s">
        <v>81</v>
      </c>
      <c r="AQ7" s="31" t="s">
        <v>82</v>
      </c>
      <c r="AR7" s="31" t="s">
        <v>81</v>
      </c>
      <c r="AS7" s="31" t="s">
        <v>82</v>
      </c>
      <c r="AT7" s="31" t="s">
        <v>81</v>
      </c>
      <c r="AU7" s="31" t="s">
        <v>82</v>
      </c>
      <c r="AW7" s="37" t="s">
        <v>77</v>
      </c>
      <c r="AX7" s="37" t="s">
        <v>78</v>
      </c>
      <c r="AZ7" s="37" t="s">
        <v>79</v>
      </c>
      <c r="BB7" s="37" t="s">
        <v>80</v>
      </c>
      <c r="BE7" s="37" t="s">
        <v>78</v>
      </c>
      <c r="BG7" s="37" t="s">
        <v>79</v>
      </c>
      <c r="BI7" s="37" t="s">
        <v>80</v>
      </c>
    </row>
    <row r="8" spans="1:62" x14ac:dyDescent="0.2">
      <c r="I8" s="37"/>
      <c r="J8" s="31"/>
      <c r="K8" s="31"/>
      <c r="L8" s="31"/>
      <c r="M8" s="31"/>
      <c r="N8" s="31"/>
      <c r="O8" s="31"/>
      <c r="Q8" s="37"/>
      <c r="R8" s="31"/>
      <c r="S8" s="31"/>
      <c r="T8" s="31"/>
      <c r="U8" s="31"/>
      <c r="V8" s="31"/>
      <c r="W8" s="31"/>
      <c r="Y8" s="5"/>
      <c r="Z8" s="31"/>
      <c r="AA8" s="31"/>
      <c r="AB8" s="31"/>
      <c r="AC8" s="31"/>
      <c r="AD8" s="31"/>
      <c r="AE8" s="31"/>
      <c r="AG8" s="5"/>
      <c r="AH8" s="31"/>
      <c r="AI8" s="31"/>
      <c r="AJ8" s="31"/>
      <c r="AK8" s="31"/>
      <c r="AL8" s="31"/>
      <c r="AM8" s="31"/>
      <c r="AO8" s="6"/>
      <c r="AP8" s="31"/>
      <c r="AQ8" s="31"/>
      <c r="AR8" s="31"/>
      <c r="AS8" s="31"/>
      <c r="AT8" s="31"/>
      <c r="AU8" s="31"/>
      <c r="AX8" s="37" t="s">
        <v>81</v>
      </c>
      <c r="AY8" s="37" t="s">
        <v>82</v>
      </c>
      <c r="AZ8" s="37" t="s">
        <v>81</v>
      </c>
      <c r="BA8" s="37" t="s">
        <v>82</v>
      </c>
      <c r="BB8" s="37" t="s">
        <v>81</v>
      </c>
      <c r="BC8" s="37" t="s">
        <v>82</v>
      </c>
      <c r="BD8" s="37" t="s">
        <v>77</v>
      </c>
      <c r="BE8" s="37" t="s">
        <v>81</v>
      </c>
      <c r="BF8" s="37" t="s">
        <v>82</v>
      </c>
      <c r="BG8" s="37" t="s">
        <v>81</v>
      </c>
      <c r="BH8" s="37" t="s">
        <v>82</v>
      </c>
      <c r="BI8" s="37" t="s">
        <v>81</v>
      </c>
      <c r="BJ8" s="37" t="s">
        <v>82</v>
      </c>
    </row>
    <row r="9" spans="1:62" x14ac:dyDescent="0.2">
      <c r="A9" s="38" t="s">
        <v>83</v>
      </c>
      <c r="B9" s="40">
        <v>236100</v>
      </c>
      <c r="D9" s="40">
        <v>2551132.25</v>
      </c>
      <c r="E9" s="44">
        <v>2550132.25</v>
      </c>
      <c r="F9" s="40">
        <v>237100</v>
      </c>
      <c r="H9" s="35">
        <f>+F9-AD9</f>
        <v>0</v>
      </c>
      <c r="I9" s="38" t="s">
        <v>84</v>
      </c>
      <c r="J9" s="38">
        <v>236100</v>
      </c>
      <c r="K9" s="38"/>
      <c r="L9" s="38">
        <v>1029932.68</v>
      </c>
      <c r="M9" s="38">
        <v>550288.03</v>
      </c>
      <c r="N9" s="38">
        <v>715744.65</v>
      </c>
      <c r="O9" s="38"/>
      <c r="Q9" s="45" t="s">
        <v>84</v>
      </c>
      <c r="R9" s="37">
        <v>715744.65</v>
      </c>
      <c r="T9" s="37">
        <v>1144766.6200000001</v>
      </c>
      <c r="U9" s="37">
        <v>623411.27</v>
      </c>
      <c r="V9" s="37">
        <v>237100</v>
      </c>
      <c r="X9" s="35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5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5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5">
        <f>+AP9-AL9</f>
        <v>0</v>
      </c>
      <c r="AW9" s="37" t="s">
        <v>84</v>
      </c>
      <c r="AX9" s="37">
        <v>237100</v>
      </c>
      <c r="AZ9" s="37">
        <v>846904.03</v>
      </c>
      <c r="BA9" s="37">
        <v>845904.03</v>
      </c>
      <c r="BB9" s="37">
        <v>238100</v>
      </c>
      <c r="BD9" s="37" t="s">
        <v>84</v>
      </c>
      <c r="BE9" s="37">
        <v>238100</v>
      </c>
      <c r="BG9" s="37">
        <v>1084433.1399999999</v>
      </c>
      <c r="BH9" s="37">
        <v>1208960.7</v>
      </c>
      <c r="BI9" s="37">
        <v>113572.44</v>
      </c>
    </row>
    <row r="10" spans="1:62" x14ac:dyDescent="0.2">
      <c r="A10" s="38" t="s">
        <v>85</v>
      </c>
      <c r="B10" s="40">
        <v>59867934.270000003</v>
      </c>
      <c r="D10" s="40">
        <v>5511003057.6300001</v>
      </c>
      <c r="E10" s="44">
        <v>5482589041.2600002</v>
      </c>
      <c r="F10" s="40">
        <v>88281950.640000001</v>
      </c>
      <c r="H10" s="35">
        <f t="shared" ref="H10:H33" si="0">+F10-AD10</f>
        <v>0</v>
      </c>
      <c r="I10" s="38" t="s">
        <v>85</v>
      </c>
      <c r="J10" s="38">
        <v>59867934.270000003</v>
      </c>
      <c r="K10" s="38"/>
      <c r="L10" s="38">
        <v>831713593.80999994</v>
      </c>
      <c r="M10" s="38">
        <v>782889525.97000003</v>
      </c>
      <c r="N10" s="38">
        <v>108692002.11</v>
      </c>
      <c r="O10" s="38"/>
      <c r="Q10" s="47" t="s">
        <v>85</v>
      </c>
      <c r="R10" s="37">
        <v>108692002.11</v>
      </c>
      <c r="T10" s="37">
        <v>1571772575</v>
      </c>
      <c r="U10" s="37">
        <v>1546276485.3299999</v>
      </c>
      <c r="V10" s="37">
        <v>134188091.78</v>
      </c>
      <c r="X10" s="35">
        <f t="shared" ref="X10:X64" si="1">+R10-N10</f>
        <v>0</v>
      </c>
      <c r="Y10" s="32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5">
        <f t="shared" ref="AF10:AF64" si="2">+Z10-V10</f>
        <v>0</v>
      </c>
      <c r="AG10" s="32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5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5">
        <f t="shared" ref="AV10:AV63" si="4">+AP10-AL10</f>
        <v>0</v>
      </c>
      <c r="AW10" s="37" t="s">
        <v>208</v>
      </c>
      <c r="AX10" s="37">
        <v>107201324.81999999</v>
      </c>
      <c r="AZ10" s="37">
        <v>7761562793.8500004</v>
      </c>
      <c r="BA10" s="37">
        <v>7692329780.0299997</v>
      </c>
      <c r="BB10" s="37">
        <v>176434338.63999999</v>
      </c>
      <c r="BD10" s="37" t="s">
        <v>215</v>
      </c>
      <c r="BE10" s="37">
        <v>176434338.63999999</v>
      </c>
      <c r="BG10" s="37">
        <v>6745874087.04</v>
      </c>
      <c r="BH10" s="37">
        <v>6861641563.1800003</v>
      </c>
      <c r="BI10" s="37">
        <v>60666862.5</v>
      </c>
    </row>
    <row r="11" spans="1:62" x14ac:dyDescent="0.2">
      <c r="A11" s="38" t="s">
        <v>86</v>
      </c>
      <c r="B11" s="40">
        <v>4362999.3499999996</v>
      </c>
      <c r="D11" s="40">
        <v>4960000023.8299999</v>
      </c>
      <c r="E11" s="44">
        <v>4830335601.0900002</v>
      </c>
      <c r="F11" s="40">
        <v>134027422.09</v>
      </c>
      <c r="H11" s="35">
        <f t="shared" si="0"/>
        <v>0</v>
      </c>
      <c r="I11" s="38" t="s">
        <v>87</v>
      </c>
      <c r="J11" s="38">
        <v>4362999.3499999996</v>
      </c>
      <c r="K11" s="38"/>
      <c r="L11" s="38">
        <v>612860081.02999997</v>
      </c>
      <c r="M11" s="38">
        <v>574222269.76999998</v>
      </c>
      <c r="N11" s="38">
        <v>43000810.609999999</v>
      </c>
      <c r="O11" s="38"/>
      <c r="Q11" s="47" t="s">
        <v>86</v>
      </c>
      <c r="R11" s="37">
        <v>43000810.609999999</v>
      </c>
      <c r="T11" s="37">
        <v>1422055350.22</v>
      </c>
      <c r="U11" s="37">
        <v>1380022080.22</v>
      </c>
      <c r="V11" s="37">
        <v>85034080.609999999</v>
      </c>
      <c r="X11" s="35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5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5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5">
        <f t="shared" si="4"/>
        <v>0</v>
      </c>
      <c r="AW11" s="37" t="s">
        <v>86</v>
      </c>
      <c r="AX11" s="37">
        <v>129587438.73</v>
      </c>
      <c r="AZ11" s="37">
        <v>7044188080.5299997</v>
      </c>
      <c r="BA11" s="37">
        <v>7121047020.6000004</v>
      </c>
      <c r="BB11" s="37">
        <v>52728498.659999996</v>
      </c>
      <c r="BD11" s="37" t="s">
        <v>86</v>
      </c>
      <c r="BE11" s="37">
        <v>52728498.659999996</v>
      </c>
      <c r="BG11" s="37">
        <v>5935869480.0500002</v>
      </c>
      <c r="BH11" s="37">
        <v>5984319953.4399996</v>
      </c>
      <c r="BI11" s="37">
        <v>4278025.2699999996</v>
      </c>
    </row>
    <row r="12" spans="1:62" ht="22.5" x14ac:dyDescent="0.2">
      <c r="A12" s="38" t="s">
        <v>88</v>
      </c>
      <c r="B12" s="40">
        <v>45755</v>
      </c>
      <c r="D12" s="40">
        <v>500000</v>
      </c>
      <c r="F12" s="40">
        <v>545755</v>
      </c>
      <c r="H12" s="35">
        <f t="shared" si="0"/>
        <v>0</v>
      </c>
      <c r="I12" s="38" t="s">
        <v>89</v>
      </c>
      <c r="J12" s="38">
        <v>45755</v>
      </c>
      <c r="K12" s="38"/>
      <c r="L12" s="38">
        <v>500000</v>
      </c>
      <c r="M12" s="38"/>
      <c r="N12" s="38">
        <v>545755</v>
      </c>
      <c r="O12" s="38"/>
      <c r="Q12" s="47" t="s">
        <v>89</v>
      </c>
      <c r="R12" s="37">
        <v>545755</v>
      </c>
      <c r="T12" s="37">
        <v>0</v>
      </c>
      <c r="V12" s="37">
        <v>545755</v>
      </c>
      <c r="X12" s="35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5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5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5">
        <f t="shared" si="4"/>
        <v>0</v>
      </c>
      <c r="AW12" s="37" t="s">
        <v>89</v>
      </c>
      <c r="AX12" s="37">
        <v>545755</v>
      </c>
      <c r="AZ12" s="37">
        <v>0</v>
      </c>
      <c r="BB12" s="37">
        <v>545755</v>
      </c>
      <c r="BD12" s="37" t="s">
        <v>88</v>
      </c>
      <c r="BE12" s="37">
        <v>545755</v>
      </c>
      <c r="BG12" s="37">
        <v>0</v>
      </c>
      <c r="BH12" s="37">
        <v>408325.97</v>
      </c>
      <c r="BI12" s="37">
        <v>137429.03</v>
      </c>
    </row>
    <row r="13" spans="1:62" x14ac:dyDescent="0.2">
      <c r="A13" s="38" t="s">
        <v>90</v>
      </c>
      <c r="B13" s="40">
        <v>36464573.280000001</v>
      </c>
      <c r="D13" s="40">
        <v>87665120.469999999</v>
      </c>
      <c r="E13" s="44">
        <v>120413597.14</v>
      </c>
      <c r="F13" s="40">
        <v>3716096.61</v>
      </c>
      <c r="H13" s="35">
        <f t="shared" si="0"/>
        <v>0</v>
      </c>
      <c r="I13" s="38" t="s">
        <v>90</v>
      </c>
      <c r="J13" s="38">
        <v>36464573.280000001</v>
      </c>
      <c r="K13" s="38"/>
      <c r="L13" s="38">
        <v>25273060.16</v>
      </c>
      <c r="M13" s="38">
        <v>61217085.950000003</v>
      </c>
      <c r="N13" s="38">
        <v>520547.49</v>
      </c>
      <c r="O13" s="38"/>
      <c r="Q13" s="47" t="s">
        <v>90</v>
      </c>
      <c r="R13" s="37">
        <v>520547.49</v>
      </c>
      <c r="T13" s="37">
        <v>35581836.100000001</v>
      </c>
      <c r="U13" s="37">
        <v>34385154.380000003</v>
      </c>
      <c r="V13" s="37">
        <v>1717229.21</v>
      </c>
      <c r="X13" s="35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5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5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5">
        <f t="shared" si="4"/>
        <v>0</v>
      </c>
      <c r="AW13" s="37" t="s">
        <v>90</v>
      </c>
      <c r="AX13" s="37">
        <v>8653327.1500000004</v>
      </c>
      <c r="AZ13" s="37">
        <v>120319623.94</v>
      </c>
      <c r="BA13" s="37">
        <v>105289074.72</v>
      </c>
      <c r="BB13" s="37">
        <v>23683876.370000001</v>
      </c>
      <c r="BD13" s="37" t="s">
        <v>90</v>
      </c>
      <c r="BE13" s="37">
        <v>23683876.370000001</v>
      </c>
      <c r="BG13" s="37">
        <v>124646340.54000001</v>
      </c>
      <c r="BH13" s="37">
        <v>142867660.56</v>
      </c>
      <c r="BI13" s="37">
        <v>5462556.3499999996</v>
      </c>
    </row>
    <row r="14" spans="1:62" ht="22.5" x14ac:dyDescent="0.2">
      <c r="A14" s="38" t="s">
        <v>91</v>
      </c>
      <c r="B14" s="40">
        <v>2855391.91</v>
      </c>
      <c r="D14" s="40">
        <v>5801902.5199999996</v>
      </c>
      <c r="E14" s="44">
        <v>4389030.7</v>
      </c>
      <c r="F14" s="40">
        <v>4268263.7300000004</v>
      </c>
      <c r="H14" s="35">
        <f t="shared" si="0"/>
        <v>0</v>
      </c>
      <c r="I14" s="38" t="s">
        <v>91</v>
      </c>
      <c r="J14" s="38">
        <v>2855391.91</v>
      </c>
      <c r="K14" s="38"/>
      <c r="L14" s="38">
        <v>2312236.37</v>
      </c>
      <c r="M14" s="38">
        <v>1345953.12</v>
      </c>
      <c r="N14" s="38">
        <v>3821675.16</v>
      </c>
      <c r="O14" s="38"/>
      <c r="Q14" s="47" t="s">
        <v>91</v>
      </c>
      <c r="R14" s="37">
        <v>3821675.16</v>
      </c>
      <c r="T14" s="37">
        <v>1240473.55</v>
      </c>
      <c r="U14" s="37">
        <v>1278885.8700000001</v>
      </c>
      <c r="V14" s="37">
        <v>3783262.84</v>
      </c>
      <c r="X14" s="35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5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5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5">
        <f t="shared" si="4"/>
        <v>0</v>
      </c>
      <c r="AW14" s="37" t="s">
        <v>91</v>
      </c>
      <c r="AX14" s="37">
        <v>2874243.19</v>
      </c>
      <c r="AZ14" s="37">
        <v>7924911.29</v>
      </c>
      <c r="BA14" s="37">
        <v>5280369.62</v>
      </c>
      <c r="BB14" s="37">
        <v>5518784.8600000003</v>
      </c>
      <c r="BD14" s="37" t="s">
        <v>91</v>
      </c>
      <c r="BE14" s="37">
        <v>5518784.8600000003</v>
      </c>
      <c r="BG14" s="37">
        <v>5482141.6799999997</v>
      </c>
      <c r="BH14" s="37">
        <v>7034338.6399999997</v>
      </c>
      <c r="BI14" s="37">
        <v>3966587.9</v>
      </c>
    </row>
    <row r="15" spans="1:62" x14ac:dyDescent="0.2">
      <c r="A15" s="38" t="s">
        <v>92</v>
      </c>
      <c r="B15" s="40">
        <v>2426818.77</v>
      </c>
      <c r="D15" s="40">
        <v>1529122.74</v>
      </c>
      <c r="E15" s="44">
        <v>1706442.3</v>
      </c>
      <c r="F15" s="40">
        <v>2249499.21</v>
      </c>
      <c r="H15" s="35">
        <f t="shared" si="0"/>
        <v>0</v>
      </c>
      <c r="I15" s="38" t="s">
        <v>93</v>
      </c>
      <c r="J15" s="38">
        <v>2426818.77</v>
      </c>
      <c r="K15" s="38"/>
      <c r="L15" s="38">
        <v>171469.37</v>
      </c>
      <c r="M15" s="38">
        <v>246088.75</v>
      </c>
      <c r="N15" s="38">
        <v>2352199.39</v>
      </c>
      <c r="O15" s="38"/>
      <c r="Q15" s="47" t="s">
        <v>92</v>
      </c>
      <c r="R15" s="37">
        <v>2352199.39</v>
      </c>
      <c r="T15" s="37">
        <v>1250991.67</v>
      </c>
      <c r="U15" s="37">
        <v>269349.59999999998</v>
      </c>
      <c r="V15" s="37">
        <v>3333841.46</v>
      </c>
      <c r="X15" s="35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5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5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5">
        <f t="shared" si="4"/>
        <v>0</v>
      </c>
      <c r="AW15" s="37" t="s">
        <v>209</v>
      </c>
      <c r="AX15" s="37">
        <v>2043040.23</v>
      </c>
      <c r="AZ15" s="37">
        <v>1191287.52</v>
      </c>
      <c r="BA15" s="37">
        <v>865475.59</v>
      </c>
      <c r="BB15" s="37">
        <v>2368852.16</v>
      </c>
      <c r="BD15" s="37" t="s">
        <v>92</v>
      </c>
      <c r="BE15" s="37">
        <v>2368852.16</v>
      </c>
      <c r="BG15" s="37">
        <v>1318818.7</v>
      </c>
      <c r="BH15" s="37">
        <v>936171.63</v>
      </c>
      <c r="BI15" s="37">
        <v>2751499.23</v>
      </c>
    </row>
    <row r="16" spans="1:62" ht="33.75" x14ac:dyDescent="0.2">
      <c r="A16" s="38" t="s">
        <v>96</v>
      </c>
      <c r="B16" s="40">
        <v>2114632.86</v>
      </c>
      <c r="D16" s="40">
        <v>0</v>
      </c>
      <c r="F16" s="40">
        <v>2114632.86</v>
      </c>
      <c r="H16" s="35">
        <f t="shared" si="0"/>
        <v>0</v>
      </c>
      <c r="I16" s="38" t="s">
        <v>97</v>
      </c>
      <c r="J16" s="38">
        <v>2114632.86</v>
      </c>
      <c r="K16" s="38"/>
      <c r="L16" s="38">
        <v>0</v>
      </c>
      <c r="M16" s="38"/>
      <c r="N16" s="38">
        <v>2114632.86</v>
      </c>
      <c r="O16" s="38"/>
      <c r="Q16" s="47" t="s">
        <v>98</v>
      </c>
      <c r="R16" s="37">
        <v>2114632.86</v>
      </c>
      <c r="T16" s="37">
        <v>0</v>
      </c>
      <c r="V16" s="37">
        <v>2114632.86</v>
      </c>
      <c r="X16" s="35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5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5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5">
        <f t="shared" si="4"/>
        <v>0</v>
      </c>
      <c r="AW16" s="37" t="s">
        <v>98</v>
      </c>
      <c r="AX16" s="37">
        <v>2114632.86</v>
      </c>
      <c r="AZ16" s="37">
        <v>0</v>
      </c>
      <c r="BB16" s="37">
        <v>2114632.86</v>
      </c>
      <c r="BD16" s="37" t="s">
        <v>97</v>
      </c>
      <c r="BE16" s="37">
        <v>2114632.86</v>
      </c>
      <c r="BG16" s="37">
        <v>0</v>
      </c>
      <c r="BI16" s="37">
        <v>2114632.86</v>
      </c>
    </row>
    <row r="17" spans="1:62" ht="22.5" x14ac:dyDescent="0.2">
      <c r="A17" s="38" t="s">
        <v>100</v>
      </c>
      <c r="B17" s="40">
        <v>222801.01</v>
      </c>
      <c r="D17" s="40">
        <v>67455.679999999993</v>
      </c>
      <c r="E17" s="44">
        <v>184540.69</v>
      </c>
      <c r="F17" s="40">
        <v>105716</v>
      </c>
      <c r="H17" s="35">
        <f t="shared" si="0"/>
        <v>0</v>
      </c>
      <c r="I17" s="38" t="s">
        <v>100</v>
      </c>
      <c r="J17" s="38">
        <v>222801.01</v>
      </c>
      <c r="K17" s="38"/>
      <c r="L17" s="38">
        <v>6840</v>
      </c>
      <c r="M17" s="38"/>
      <c r="N17" s="38">
        <v>229641.01</v>
      </c>
      <c r="O17" s="38"/>
      <c r="Q17" s="47" t="s">
        <v>101</v>
      </c>
      <c r="R17" s="37">
        <v>229641.01</v>
      </c>
      <c r="T17" s="37">
        <v>6925.68</v>
      </c>
      <c r="U17" s="37">
        <v>107615</v>
      </c>
      <c r="V17" s="37">
        <v>128951.69</v>
      </c>
      <c r="X17" s="35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5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5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5">
        <f t="shared" si="4"/>
        <v>0</v>
      </c>
      <c r="AW17" s="37" t="s">
        <v>101</v>
      </c>
      <c r="AX17" s="37">
        <v>610806.80000000005</v>
      </c>
      <c r="AZ17" s="37">
        <v>64200.639999999999</v>
      </c>
      <c r="BA17" s="37">
        <v>374689.48</v>
      </c>
      <c r="BB17" s="37">
        <v>300317.96000000002</v>
      </c>
      <c r="BD17" s="37" t="s">
        <v>100</v>
      </c>
      <c r="BE17" s="37">
        <v>300317.96000000002</v>
      </c>
      <c r="BG17" s="37">
        <v>153300.4</v>
      </c>
      <c r="BH17" s="37">
        <v>430153.36</v>
      </c>
      <c r="BI17" s="37">
        <v>23465</v>
      </c>
    </row>
    <row r="18" spans="1:62" ht="22.5" x14ac:dyDescent="0.2">
      <c r="A18" s="38" t="s">
        <v>103</v>
      </c>
      <c r="B18" s="40">
        <v>1979679.66</v>
      </c>
      <c r="D18" s="40">
        <v>4640416.0199999996</v>
      </c>
      <c r="E18" s="44">
        <v>4511091.78</v>
      </c>
      <c r="F18" s="40">
        <v>2109003.9</v>
      </c>
      <c r="H18" s="35">
        <f t="shared" si="0"/>
        <v>0</v>
      </c>
      <c r="I18" s="38" t="s">
        <v>103</v>
      </c>
      <c r="J18" s="38">
        <v>1979679.66</v>
      </c>
      <c r="K18" s="38"/>
      <c r="L18" s="38">
        <v>1402617.17</v>
      </c>
      <c r="M18" s="38">
        <v>1405751.48</v>
      </c>
      <c r="N18" s="38">
        <v>1976545.35</v>
      </c>
      <c r="O18" s="38"/>
      <c r="Q18" s="47" t="s">
        <v>103</v>
      </c>
      <c r="R18" s="37">
        <v>1976545.35</v>
      </c>
      <c r="T18" s="37">
        <v>1655410.93</v>
      </c>
      <c r="U18" s="37">
        <v>1549672.29</v>
      </c>
      <c r="V18" s="37">
        <v>2082283.99</v>
      </c>
      <c r="X18" s="35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5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5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5">
        <f t="shared" si="4"/>
        <v>0</v>
      </c>
      <c r="AW18" s="37" t="s">
        <v>103</v>
      </c>
      <c r="AX18" s="37">
        <v>1963965.73</v>
      </c>
      <c r="AZ18" s="37">
        <v>4302451.34</v>
      </c>
      <c r="BA18" s="37">
        <v>4198085.8099999996</v>
      </c>
      <c r="BB18" s="37">
        <v>2068331.26</v>
      </c>
      <c r="BD18" s="37" t="s">
        <v>103</v>
      </c>
      <c r="BE18" s="37">
        <v>2068331.26</v>
      </c>
      <c r="BG18" s="37">
        <v>3324051</v>
      </c>
      <c r="BH18" s="37">
        <v>3953947.11</v>
      </c>
      <c r="BI18" s="37">
        <v>1438435.15</v>
      </c>
    </row>
    <row r="19" spans="1:62" x14ac:dyDescent="0.2">
      <c r="A19" s="38"/>
      <c r="B19" s="40"/>
      <c r="D19" s="40"/>
      <c r="E19" s="44"/>
      <c r="F19" s="40"/>
      <c r="H19" s="35">
        <f t="shared" si="0"/>
        <v>0</v>
      </c>
      <c r="I19" s="38"/>
      <c r="J19" s="38"/>
      <c r="K19" s="38"/>
      <c r="L19" s="38"/>
      <c r="M19" s="38"/>
      <c r="N19" s="38"/>
      <c r="O19" s="38"/>
      <c r="Q19" s="47"/>
      <c r="X19" s="35">
        <f t="shared" si="1"/>
        <v>0</v>
      </c>
      <c r="Y19" s="7"/>
      <c r="Z19" s="8"/>
      <c r="AB19" s="8"/>
      <c r="AC19" s="8"/>
      <c r="AD19" s="8"/>
      <c r="AF19" s="35">
        <f t="shared" si="2"/>
        <v>0</v>
      </c>
      <c r="AG19" s="7"/>
      <c r="AH19" s="8"/>
      <c r="AJ19" s="8"/>
      <c r="AK19" s="8"/>
      <c r="AL19" s="8"/>
      <c r="AN19" s="35">
        <f t="shared" si="3"/>
        <v>0</v>
      </c>
      <c r="AO19" s="7"/>
      <c r="AP19" s="8"/>
      <c r="AR19" s="8"/>
      <c r="AS19" s="8"/>
      <c r="AT19" s="8"/>
      <c r="AV19" s="35">
        <f t="shared" si="4"/>
        <v>0</v>
      </c>
      <c r="AW19" s="37" t="s">
        <v>104</v>
      </c>
      <c r="AX19" s="37">
        <v>337320457.14999998</v>
      </c>
      <c r="AZ19" s="37">
        <v>226421292.88</v>
      </c>
      <c r="BB19" s="37">
        <v>563741750.02999997</v>
      </c>
      <c r="BD19" s="37" t="s">
        <v>104</v>
      </c>
      <c r="BE19" s="37">
        <v>563741750.02999997</v>
      </c>
      <c r="BG19" s="37">
        <v>42540075.840000004</v>
      </c>
      <c r="BI19" s="37">
        <v>606281825.87</v>
      </c>
    </row>
    <row r="20" spans="1:62" x14ac:dyDescent="0.2">
      <c r="A20" s="38"/>
      <c r="B20" s="40"/>
      <c r="D20" s="40"/>
      <c r="E20" s="44"/>
      <c r="F20" s="40"/>
      <c r="H20" s="35">
        <f t="shared" si="0"/>
        <v>0</v>
      </c>
      <c r="I20" s="38"/>
      <c r="J20" s="38"/>
      <c r="K20" s="38"/>
      <c r="L20" s="38"/>
      <c r="M20" s="38"/>
      <c r="N20" s="38"/>
      <c r="O20" s="38"/>
      <c r="Q20" s="47"/>
      <c r="X20" s="35">
        <f t="shared" si="1"/>
        <v>0</v>
      </c>
      <c r="Y20" s="7"/>
      <c r="Z20" s="8"/>
      <c r="AB20" s="8"/>
      <c r="AC20" s="8"/>
      <c r="AD20" s="8"/>
      <c r="AF20" s="35">
        <f t="shared" si="2"/>
        <v>0</v>
      </c>
      <c r="AG20" s="7"/>
      <c r="AH20" s="8"/>
      <c r="AJ20" s="8"/>
      <c r="AK20" s="8"/>
      <c r="AL20" s="8"/>
      <c r="AN20" s="35">
        <f t="shared" si="3"/>
        <v>0</v>
      </c>
      <c r="AO20" s="7"/>
      <c r="AP20" s="8"/>
      <c r="AR20" s="8"/>
      <c r="AS20" s="8"/>
      <c r="AT20" s="8"/>
      <c r="AV20" s="35">
        <f t="shared" si="4"/>
        <v>0</v>
      </c>
      <c r="AW20" s="37" t="s">
        <v>105</v>
      </c>
      <c r="AX20" s="37">
        <v>262367497.80000001</v>
      </c>
      <c r="AZ20" s="37">
        <v>0</v>
      </c>
      <c r="BB20" s="37">
        <v>262367497.80000001</v>
      </c>
      <c r="BD20" s="37" t="s">
        <v>105</v>
      </c>
      <c r="BE20" s="37">
        <v>262367497.80000001</v>
      </c>
      <c r="BG20" s="37">
        <v>0</v>
      </c>
      <c r="BI20" s="37">
        <v>262367497.80000001</v>
      </c>
    </row>
    <row r="21" spans="1:62" x14ac:dyDescent="0.2">
      <c r="A21" s="38"/>
      <c r="B21" s="40"/>
      <c r="D21" s="40"/>
      <c r="E21" s="44"/>
      <c r="F21" s="40"/>
      <c r="H21" s="35">
        <f t="shared" si="0"/>
        <v>0</v>
      </c>
      <c r="I21" s="38"/>
      <c r="J21" s="38"/>
      <c r="K21" s="38"/>
      <c r="L21" s="38"/>
      <c r="M21" s="38"/>
      <c r="N21" s="38"/>
      <c r="O21" s="38"/>
      <c r="Q21" s="47"/>
      <c r="X21" s="35">
        <f t="shared" si="1"/>
        <v>0</v>
      </c>
      <c r="Y21" s="7"/>
      <c r="Z21" s="8"/>
      <c r="AB21" s="8"/>
      <c r="AC21" s="8"/>
      <c r="AD21" s="8"/>
      <c r="AF21" s="35">
        <f t="shared" si="2"/>
        <v>0</v>
      </c>
      <c r="AG21" s="7"/>
      <c r="AH21" s="8"/>
      <c r="AJ21" s="8"/>
      <c r="AK21" s="8"/>
      <c r="AL21" s="8"/>
      <c r="AN21" s="35">
        <f t="shared" si="3"/>
        <v>0</v>
      </c>
      <c r="AO21" s="7"/>
      <c r="AP21" s="8"/>
      <c r="AR21" s="8"/>
      <c r="AS21" s="8"/>
      <c r="AT21" s="8"/>
      <c r="AV21" s="35">
        <f t="shared" si="4"/>
        <v>0</v>
      </c>
      <c r="AW21" s="37" t="s">
        <v>106</v>
      </c>
      <c r="AX21" s="37">
        <v>88018671.700000003</v>
      </c>
      <c r="AZ21" s="37">
        <v>61994588.829999998</v>
      </c>
      <c r="BB21" s="37">
        <v>150013260.53</v>
      </c>
      <c r="BD21" s="37" t="s">
        <v>106</v>
      </c>
      <c r="BE21" s="37">
        <v>150013260.53</v>
      </c>
      <c r="BG21" s="37">
        <v>116962032.84</v>
      </c>
      <c r="BH21" s="37">
        <v>266975293.37</v>
      </c>
      <c r="BI21" s="37">
        <v>0</v>
      </c>
    </row>
    <row r="22" spans="1:62" x14ac:dyDescent="0.2">
      <c r="A22" s="38"/>
      <c r="B22" s="40"/>
      <c r="D22" s="40"/>
      <c r="E22" s="44"/>
      <c r="F22" s="40"/>
      <c r="H22" s="35">
        <f t="shared" si="0"/>
        <v>0</v>
      </c>
      <c r="I22" s="38"/>
      <c r="J22" s="38"/>
      <c r="K22" s="38"/>
      <c r="L22" s="38"/>
      <c r="M22" s="38"/>
      <c r="N22" s="38"/>
      <c r="O22" s="38"/>
      <c r="Q22" s="47"/>
      <c r="X22" s="35">
        <f t="shared" si="1"/>
        <v>0</v>
      </c>
      <c r="Y22" s="7"/>
      <c r="Z22" s="8"/>
      <c r="AB22" s="8"/>
      <c r="AC22" s="8"/>
      <c r="AD22" s="8"/>
      <c r="AF22" s="35">
        <f t="shared" si="2"/>
        <v>0</v>
      </c>
      <c r="AG22" s="7"/>
      <c r="AH22" s="8"/>
      <c r="AJ22" s="8"/>
      <c r="AK22" s="8"/>
      <c r="AL22" s="8"/>
      <c r="AN22" s="35">
        <f t="shared" si="3"/>
        <v>0</v>
      </c>
      <c r="AO22" s="7"/>
      <c r="AP22" s="8"/>
      <c r="AR22" s="8"/>
      <c r="AS22" s="8"/>
      <c r="AT22" s="8"/>
      <c r="AV22" s="35">
        <f t="shared" si="4"/>
        <v>0</v>
      </c>
      <c r="AW22" s="37" t="s">
        <v>109</v>
      </c>
      <c r="AX22" s="37">
        <v>24248675.579999998</v>
      </c>
      <c r="AZ22" s="37">
        <v>232613.42</v>
      </c>
      <c r="BB22" s="37">
        <v>24481289</v>
      </c>
      <c r="BD22" s="37" t="s">
        <v>108</v>
      </c>
      <c r="BE22" s="37">
        <v>24481289</v>
      </c>
      <c r="BG22" s="37">
        <v>1084384.8899999999</v>
      </c>
      <c r="BI22" s="37">
        <v>25565673.890000001</v>
      </c>
    </row>
    <row r="23" spans="1:62" x14ac:dyDescent="0.2">
      <c r="A23" s="38" t="s">
        <v>104</v>
      </c>
      <c r="B23" s="40">
        <v>337320457.14999998</v>
      </c>
      <c r="D23" s="40">
        <v>0</v>
      </c>
      <c r="F23" s="40">
        <v>337320457.14999998</v>
      </c>
      <c r="H23" s="35">
        <f t="shared" si="0"/>
        <v>0</v>
      </c>
      <c r="I23" s="39" t="s">
        <v>104</v>
      </c>
      <c r="J23" s="39">
        <v>337320457.14999998</v>
      </c>
      <c r="K23" s="39"/>
      <c r="L23" s="39">
        <v>0</v>
      </c>
      <c r="M23" s="39"/>
      <c r="N23" s="39">
        <v>337320457.14999998</v>
      </c>
      <c r="O23" s="39"/>
      <c r="Q23" s="47" t="s">
        <v>104</v>
      </c>
      <c r="R23" s="37">
        <v>337320457.14999998</v>
      </c>
      <c r="T23" s="37">
        <v>0</v>
      </c>
      <c r="V23" s="37">
        <v>337320457.14999998</v>
      </c>
      <c r="X23" s="35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5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5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5">
        <f t="shared" si="4"/>
        <v>0</v>
      </c>
      <c r="AW23" s="37" t="s">
        <v>110</v>
      </c>
      <c r="AX23" s="37">
        <v>2502773.6</v>
      </c>
      <c r="AZ23" s="37">
        <v>3333</v>
      </c>
      <c r="BB23" s="37">
        <v>2506106.6</v>
      </c>
      <c r="BD23" s="37" t="s">
        <v>110</v>
      </c>
      <c r="BE23" s="37">
        <v>2506106.6</v>
      </c>
      <c r="BG23" s="37">
        <v>0</v>
      </c>
      <c r="BI23" s="37">
        <v>2506106.6</v>
      </c>
    </row>
    <row r="24" spans="1:62" x14ac:dyDescent="0.2">
      <c r="A24" s="38" t="s">
        <v>105</v>
      </c>
      <c r="B24" s="40">
        <v>262367497.80000001</v>
      </c>
      <c r="D24" s="40">
        <v>0</v>
      </c>
      <c r="F24" s="40">
        <v>262367497.80000001</v>
      </c>
      <c r="H24" s="35">
        <f t="shared" si="0"/>
        <v>0</v>
      </c>
      <c r="I24" s="39" t="s">
        <v>105</v>
      </c>
      <c r="J24" s="39">
        <v>262367497.80000001</v>
      </c>
      <c r="K24" s="39"/>
      <c r="L24" s="39">
        <v>0</v>
      </c>
      <c r="M24" s="39"/>
      <c r="N24" s="39">
        <v>262367497.80000001</v>
      </c>
      <c r="O24" s="39"/>
      <c r="Q24" s="47" t="s">
        <v>105</v>
      </c>
      <c r="R24" s="37">
        <v>262367497.80000001</v>
      </c>
      <c r="T24" s="37">
        <v>0</v>
      </c>
      <c r="V24" s="37">
        <v>262367497.80000001</v>
      </c>
      <c r="X24" s="35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5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5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5">
        <f t="shared" si="4"/>
        <v>0</v>
      </c>
      <c r="AW24" s="37" t="s">
        <v>112</v>
      </c>
      <c r="AX24" s="37">
        <v>1504964.34</v>
      </c>
      <c r="AZ24" s="37">
        <v>0</v>
      </c>
      <c r="BB24" s="37">
        <v>1504964.34</v>
      </c>
      <c r="BD24" s="37" t="s">
        <v>112</v>
      </c>
      <c r="BE24" s="37">
        <v>1504964.34</v>
      </c>
      <c r="BG24" s="37">
        <v>0</v>
      </c>
      <c r="BI24" s="37">
        <v>1504964.34</v>
      </c>
    </row>
    <row r="25" spans="1:62" ht="22.5" x14ac:dyDescent="0.2">
      <c r="A25" s="38" t="s">
        <v>106</v>
      </c>
      <c r="B25" s="40">
        <v>0</v>
      </c>
      <c r="D25" s="40">
        <v>36304419.100000001</v>
      </c>
      <c r="F25" s="40">
        <v>36304419.100000001</v>
      </c>
      <c r="H25" s="35">
        <f t="shared" si="0"/>
        <v>0</v>
      </c>
      <c r="I25" s="38" t="s">
        <v>106</v>
      </c>
      <c r="J25" s="38">
        <v>0</v>
      </c>
      <c r="K25" s="38"/>
      <c r="L25" s="38">
        <v>7711336.5499999998</v>
      </c>
      <c r="M25" s="38"/>
      <c r="N25" s="38">
        <v>7711336.5499999998</v>
      </c>
      <c r="O25" s="38"/>
      <c r="Q25" s="47" t="s">
        <v>107</v>
      </c>
      <c r="R25" s="37">
        <v>7711336.5499999998</v>
      </c>
      <c r="T25" s="37">
        <v>14173354.65</v>
      </c>
      <c r="V25" s="37">
        <v>21884691.199999999</v>
      </c>
      <c r="X25" s="35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5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5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5">
        <f t="shared" si="4"/>
        <v>0</v>
      </c>
      <c r="AW25" s="37" t="s">
        <v>210</v>
      </c>
      <c r="AX25" s="37">
        <v>96393648.709999993</v>
      </c>
      <c r="AZ25" s="37">
        <v>0</v>
      </c>
      <c r="BB25" s="37">
        <v>96393648.709999993</v>
      </c>
      <c r="BD25" s="37" t="s">
        <v>113</v>
      </c>
      <c r="BE25" s="37">
        <v>96393648.709999993</v>
      </c>
      <c r="BG25" s="37">
        <v>3216600</v>
      </c>
      <c r="BI25" s="37">
        <v>99610248.709999993</v>
      </c>
    </row>
    <row r="26" spans="1:62" x14ac:dyDescent="0.2">
      <c r="A26" s="38" t="s">
        <v>108</v>
      </c>
      <c r="B26" s="40">
        <v>24038553.469999999</v>
      </c>
      <c r="D26" s="40">
        <v>238083.99</v>
      </c>
      <c r="E26" s="44">
        <v>421300.79</v>
      </c>
      <c r="F26" s="40">
        <v>23855336.670000002</v>
      </c>
      <c r="H26" s="35">
        <f t="shared" si="0"/>
        <v>0</v>
      </c>
      <c r="I26" s="38" t="s">
        <v>108</v>
      </c>
      <c r="J26" s="38">
        <v>24038553.469999999</v>
      </c>
      <c r="K26" s="38"/>
      <c r="L26" s="38">
        <v>18036</v>
      </c>
      <c r="M26" s="38"/>
      <c r="N26" s="38">
        <v>24056589.469999999</v>
      </c>
      <c r="O26" s="38"/>
      <c r="Q26" s="47" t="s">
        <v>109</v>
      </c>
      <c r="R26" s="37">
        <v>24056589.469999999</v>
      </c>
      <c r="T26" s="37">
        <v>26233.32</v>
      </c>
      <c r="V26" s="37">
        <v>24082822.789999999</v>
      </c>
      <c r="X26" s="35">
        <f t="shared" si="1"/>
        <v>0</v>
      </c>
      <c r="Y26" s="7" t="s">
        <v>109</v>
      </c>
      <c r="Z26" s="8">
        <v>24082822.789999999</v>
      </c>
      <c r="AB26" s="8">
        <v>193814.67</v>
      </c>
      <c r="AC26" s="37">
        <v>421300.79</v>
      </c>
      <c r="AD26" s="8">
        <v>23855336.670000002</v>
      </c>
      <c r="AF26" s="35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5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5">
        <f t="shared" si="4"/>
        <v>0</v>
      </c>
      <c r="AW26" s="37" t="s">
        <v>115</v>
      </c>
      <c r="AX26" s="37">
        <v>33970317.229999997</v>
      </c>
      <c r="AZ26" s="37">
        <v>0</v>
      </c>
      <c r="BB26" s="37">
        <v>33970317.229999997</v>
      </c>
      <c r="BD26" s="37" t="s">
        <v>116</v>
      </c>
      <c r="BE26" s="37">
        <v>33970317.229999997</v>
      </c>
      <c r="BG26" s="37">
        <v>0</v>
      </c>
      <c r="BI26" s="37">
        <v>33970317.229999997</v>
      </c>
    </row>
    <row r="27" spans="1:62" ht="22.5" x14ac:dyDescent="0.2">
      <c r="A27" s="38" t="s">
        <v>110</v>
      </c>
      <c r="B27" s="40">
        <v>2502773.6</v>
      </c>
      <c r="D27" s="40">
        <v>0</v>
      </c>
      <c r="F27" s="40">
        <v>2502773.6</v>
      </c>
      <c r="H27" s="35">
        <f t="shared" si="0"/>
        <v>0</v>
      </c>
      <c r="I27" s="38" t="s">
        <v>111</v>
      </c>
      <c r="J27" s="38">
        <v>2502773.6</v>
      </c>
      <c r="K27" s="38"/>
      <c r="L27" s="38">
        <v>0</v>
      </c>
      <c r="M27" s="38"/>
      <c r="N27" s="38">
        <v>2502773.6</v>
      </c>
      <c r="O27" s="38"/>
      <c r="Q27" s="47" t="s">
        <v>110</v>
      </c>
      <c r="R27" s="37">
        <v>2502773.6</v>
      </c>
      <c r="T27" s="37">
        <v>0</v>
      </c>
      <c r="V27" s="37">
        <v>2502773.6</v>
      </c>
      <c r="X27" s="35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5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5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5">
        <f t="shared" si="4"/>
        <v>0</v>
      </c>
      <c r="AW27" s="37" t="s">
        <v>117</v>
      </c>
      <c r="AX27" s="37">
        <v>67741554.890000001</v>
      </c>
      <c r="AZ27" s="37">
        <v>532056.53</v>
      </c>
      <c r="BB27" s="37">
        <v>68273611.420000002</v>
      </c>
      <c r="BD27" s="37" t="s">
        <v>117</v>
      </c>
      <c r="BE27" s="37">
        <v>68273611.420000002</v>
      </c>
      <c r="BG27" s="37">
        <v>95583.4</v>
      </c>
      <c r="BH27" s="37">
        <v>49840</v>
      </c>
      <c r="BI27" s="37">
        <v>68319354.819999993</v>
      </c>
    </row>
    <row r="28" spans="1:62" x14ac:dyDescent="0.2">
      <c r="A28" s="38" t="s">
        <v>112</v>
      </c>
      <c r="B28" s="40">
        <v>1504964.34</v>
      </c>
      <c r="D28" s="40">
        <v>0</v>
      </c>
      <c r="F28" s="40">
        <v>1504964.34</v>
      </c>
      <c r="H28" s="35">
        <f t="shared" si="0"/>
        <v>0</v>
      </c>
      <c r="I28" s="38" t="s">
        <v>112</v>
      </c>
      <c r="J28" s="38">
        <v>1504964.34</v>
      </c>
      <c r="K28" s="38"/>
      <c r="L28" s="38">
        <v>0</v>
      </c>
      <c r="M28" s="38"/>
      <c r="N28" s="47">
        <v>1504964.34</v>
      </c>
      <c r="O28" s="38"/>
      <c r="Q28" s="47" t="s">
        <v>112</v>
      </c>
      <c r="R28" s="37">
        <v>1504964.34</v>
      </c>
      <c r="T28" s="37">
        <v>0</v>
      </c>
      <c r="V28" s="37">
        <v>1504964.34</v>
      </c>
      <c r="X28" s="35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5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5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5">
        <f t="shared" si="4"/>
        <v>0</v>
      </c>
      <c r="AW28" s="37" t="s">
        <v>119</v>
      </c>
      <c r="AX28" s="37">
        <v>11855443.619999999</v>
      </c>
      <c r="AZ28" s="37">
        <v>0</v>
      </c>
      <c r="BB28" s="37">
        <v>11855443.619999999</v>
      </c>
      <c r="BD28" s="37" t="s">
        <v>119</v>
      </c>
      <c r="BE28" s="37">
        <v>11855443.619999999</v>
      </c>
      <c r="BG28" s="37">
        <v>1713500</v>
      </c>
      <c r="BI28" s="37">
        <v>13568943.619999999</v>
      </c>
    </row>
    <row r="29" spans="1:62" x14ac:dyDescent="0.2">
      <c r="A29" s="38" t="s">
        <v>113</v>
      </c>
      <c r="B29" s="40">
        <v>96393648.709999993</v>
      </c>
      <c r="D29" s="40">
        <v>1623700</v>
      </c>
      <c r="E29" s="44">
        <v>1623700</v>
      </c>
      <c r="F29" s="40">
        <v>96393648.709999993</v>
      </c>
      <c r="H29" s="35">
        <f t="shared" si="0"/>
        <v>0</v>
      </c>
      <c r="I29" s="39" t="s">
        <v>113</v>
      </c>
      <c r="J29" s="39">
        <v>96393648.709999993</v>
      </c>
      <c r="K29" s="39"/>
      <c r="L29" s="39">
        <v>0</v>
      </c>
      <c r="M29" s="39"/>
      <c r="N29" s="39">
        <v>96393648.709999993</v>
      </c>
      <c r="O29" s="39"/>
      <c r="Q29" s="47" t="s">
        <v>114</v>
      </c>
      <c r="R29" s="37">
        <v>96393648.709999993</v>
      </c>
      <c r="T29" s="37">
        <v>1623700</v>
      </c>
      <c r="U29" s="37">
        <v>1623700</v>
      </c>
      <c r="V29" s="37">
        <v>96393648.709999993</v>
      </c>
      <c r="X29" s="35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5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5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5">
        <f t="shared" si="4"/>
        <v>0</v>
      </c>
      <c r="AW29" s="37" t="s">
        <v>120</v>
      </c>
      <c r="AX29" s="37">
        <v>2820986.32</v>
      </c>
      <c r="AZ29" s="37">
        <v>174000</v>
      </c>
      <c r="BB29" s="37">
        <v>2994986.32</v>
      </c>
      <c r="BD29" s="37" t="s">
        <v>120</v>
      </c>
      <c r="BE29" s="37">
        <v>2994986.32</v>
      </c>
      <c r="BG29" s="37">
        <v>0</v>
      </c>
      <c r="BI29" s="37">
        <v>2994986.32</v>
      </c>
    </row>
    <row r="30" spans="1:62" x14ac:dyDescent="0.2">
      <c r="A30" s="38" t="s">
        <v>115</v>
      </c>
      <c r="B30" s="40">
        <v>33970317.229999997</v>
      </c>
      <c r="D30" s="40">
        <v>0</v>
      </c>
      <c r="F30" s="40">
        <v>33970317.229999997</v>
      </c>
      <c r="H30" s="35">
        <f t="shared" si="0"/>
        <v>0</v>
      </c>
      <c r="I30" s="39" t="s">
        <v>116</v>
      </c>
      <c r="J30" s="39">
        <v>33970317.229999997</v>
      </c>
      <c r="K30" s="39"/>
      <c r="L30" s="39">
        <v>0</v>
      </c>
      <c r="M30" s="39"/>
      <c r="N30" s="39">
        <v>33970317.229999997</v>
      </c>
      <c r="O30" s="39"/>
      <c r="Q30" s="47" t="s">
        <v>116</v>
      </c>
      <c r="R30" s="37">
        <v>33970317.229999997</v>
      </c>
      <c r="T30" s="37">
        <v>0</v>
      </c>
      <c r="V30" s="37">
        <v>33970317.229999997</v>
      </c>
      <c r="X30" s="35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5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5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5">
        <f t="shared" si="4"/>
        <v>0</v>
      </c>
      <c r="AW30" s="37" t="s">
        <v>121</v>
      </c>
      <c r="AY30" s="37">
        <v>29769128.800000001</v>
      </c>
      <c r="AZ30" s="37">
        <v>72108070.810000002</v>
      </c>
      <c r="BA30" s="37">
        <v>79711913.230000004</v>
      </c>
      <c r="BC30" s="37">
        <v>37372971.219999999</v>
      </c>
      <c r="BD30" s="37" t="s">
        <v>216</v>
      </c>
      <c r="BF30" s="37">
        <v>37372971.219999999</v>
      </c>
      <c r="BG30" s="37">
        <v>143477243.75</v>
      </c>
      <c r="BH30" s="37">
        <v>114515042.65000001</v>
      </c>
      <c r="BJ30" s="37">
        <v>8410770.1199999992</v>
      </c>
    </row>
    <row r="31" spans="1:62" ht="22.5" x14ac:dyDescent="0.2">
      <c r="A31" s="38" t="s">
        <v>117</v>
      </c>
      <c r="B31" s="40">
        <v>67467251.019999996</v>
      </c>
      <c r="D31" s="40">
        <v>5253632</v>
      </c>
      <c r="E31" s="44">
        <v>5244288.13</v>
      </c>
      <c r="F31" s="40">
        <v>67476594.890000001</v>
      </c>
      <c r="H31" s="35">
        <f t="shared" si="0"/>
        <v>0</v>
      </c>
      <c r="I31" s="38" t="s">
        <v>117</v>
      </c>
      <c r="J31" s="38">
        <v>67467251.019999996</v>
      </c>
      <c r="K31" s="38"/>
      <c r="L31" s="38">
        <v>34800</v>
      </c>
      <c r="M31" s="38"/>
      <c r="N31" s="38">
        <v>67502051.019999996</v>
      </c>
      <c r="O31" s="38"/>
      <c r="Q31" s="47" t="s">
        <v>118</v>
      </c>
      <c r="R31" s="37">
        <v>67502051.019999996</v>
      </c>
      <c r="T31" s="37">
        <v>5200112</v>
      </c>
      <c r="U31" s="37">
        <v>5170932</v>
      </c>
      <c r="V31" s="37">
        <v>67531231.019999996</v>
      </c>
      <c r="X31" s="35">
        <f t="shared" si="1"/>
        <v>0</v>
      </c>
      <c r="Y31" s="7" t="s">
        <v>118</v>
      </c>
      <c r="Z31" s="8">
        <v>67531231.019999996</v>
      </c>
      <c r="AB31" s="8">
        <v>18720</v>
      </c>
      <c r="AC31" s="37">
        <v>73356.13</v>
      </c>
      <c r="AD31" s="8">
        <v>67476594.890000001</v>
      </c>
      <c r="AF31" s="35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5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5">
        <f t="shared" si="4"/>
        <v>0</v>
      </c>
      <c r="AW31" s="37" t="s">
        <v>122</v>
      </c>
      <c r="AY31" s="37">
        <v>26728717.5</v>
      </c>
      <c r="AZ31" s="37">
        <v>104382206.72</v>
      </c>
      <c r="BA31" s="37">
        <v>97085544.180000007</v>
      </c>
      <c r="BC31" s="37">
        <v>19432054.960000001</v>
      </c>
      <c r="BD31" s="37" t="s">
        <v>123</v>
      </c>
      <c r="BF31" s="37">
        <v>19432054.960000001</v>
      </c>
      <c r="BG31" s="37">
        <v>132571764.66</v>
      </c>
      <c r="BH31" s="37">
        <v>125285293.95999999</v>
      </c>
      <c r="BJ31" s="37">
        <v>12145584.26</v>
      </c>
    </row>
    <row r="32" spans="1:62" x14ac:dyDescent="0.2">
      <c r="A32" s="38" t="s">
        <v>119</v>
      </c>
      <c r="B32" s="40">
        <v>10680443.619999999</v>
      </c>
      <c r="D32" s="40">
        <v>1175000</v>
      </c>
      <c r="F32" s="40">
        <v>11855443.619999999</v>
      </c>
      <c r="H32" s="35">
        <f t="shared" si="0"/>
        <v>0</v>
      </c>
      <c r="I32" s="39" t="s">
        <v>119</v>
      </c>
      <c r="J32" s="39">
        <v>10680443.619999999</v>
      </c>
      <c r="K32" s="39"/>
      <c r="L32" s="39">
        <v>0</v>
      </c>
      <c r="M32" s="39"/>
      <c r="N32" s="39">
        <v>10680443.619999999</v>
      </c>
      <c r="O32" s="39"/>
      <c r="Q32" s="47" t="s">
        <v>119</v>
      </c>
      <c r="R32" s="37">
        <v>10680443.619999999</v>
      </c>
      <c r="T32" s="37">
        <v>0</v>
      </c>
      <c r="V32" s="37">
        <v>10680443.619999999</v>
      </c>
      <c r="X32" s="35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5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5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5">
        <f t="shared" si="4"/>
        <v>0</v>
      </c>
      <c r="AW32" s="37" t="s">
        <v>124</v>
      </c>
      <c r="AY32" s="37">
        <v>3923459.18</v>
      </c>
      <c r="AZ32" s="37">
        <v>62232109.450000003</v>
      </c>
      <c r="BA32" s="37">
        <v>61852318.149999999</v>
      </c>
      <c r="BC32" s="37">
        <v>3543667.88</v>
      </c>
      <c r="BD32" s="37" t="s">
        <v>124</v>
      </c>
      <c r="BF32" s="37">
        <v>3543667.88</v>
      </c>
      <c r="BG32" s="37">
        <v>118668853.79000001</v>
      </c>
      <c r="BH32" s="37">
        <v>115125185.91</v>
      </c>
      <c r="BJ32" s="37">
        <v>0</v>
      </c>
    </row>
    <row r="33" spans="1:62" x14ac:dyDescent="0.2">
      <c r="A33" s="38" t="s">
        <v>120</v>
      </c>
      <c r="B33" s="40">
        <v>2820986.32</v>
      </c>
      <c r="D33" s="40">
        <v>0</v>
      </c>
      <c r="F33" s="40">
        <v>2820986.32</v>
      </c>
      <c r="H33" s="35">
        <f t="shared" si="0"/>
        <v>0</v>
      </c>
      <c r="I33" s="39" t="s">
        <v>120</v>
      </c>
      <c r="J33" s="39">
        <v>2820986.32</v>
      </c>
      <c r="K33" s="39"/>
      <c r="L33" s="39">
        <v>0</v>
      </c>
      <c r="M33" s="39"/>
      <c r="N33" s="39">
        <v>2820986.32</v>
      </c>
      <c r="O33" s="39"/>
      <c r="Q33" s="47" t="s">
        <v>120</v>
      </c>
      <c r="R33" s="37">
        <v>2820986.32</v>
      </c>
      <c r="T33" s="37">
        <v>0</v>
      </c>
      <c r="V33" s="37">
        <v>2820986.32</v>
      </c>
      <c r="X33" s="35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5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5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5">
        <f t="shared" si="4"/>
        <v>0</v>
      </c>
      <c r="AW33" s="37" t="s">
        <v>126</v>
      </c>
      <c r="AY33" s="37">
        <v>10449560</v>
      </c>
      <c r="AZ33" s="37">
        <v>26862221.530000001</v>
      </c>
      <c r="BA33" s="37">
        <v>29017663.57</v>
      </c>
      <c r="BC33" s="37">
        <v>12605002.039999999</v>
      </c>
      <c r="BD33" s="37" t="s">
        <v>126</v>
      </c>
      <c r="BF33" s="37">
        <v>12605002.039999999</v>
      </c>
      <c r="BG33" s="37">
        <v>42400583.670000002</v>
      </c>
      <c r="BH33" s="37">
        <v>39806139.710000001</v>
      </c>
      <c r="BJ33" s="37">
        <v>10010558.08</v>
      </c>
    </row>
    <row r="34" spans="1:62" x14ac:dyDescent="0.2">
      <c r="A34" s="38"/>
      <c r="B34" s="40"/>
      <c r="D34" s="40"/>
      <c r="F34" s="40"/>
      <c r="I34" s="39"/>
      <c r="J34" s="39"/>
      <c r="K34" s="39"/>
      <c r="L34" s="39"/>
      <c r="M34" s="39"/>
      <c r="N34" s="39"/>
      <c r="O34" s="39"/>
      <c r="Q34" s="47"/>
      <c r="X34" s="35">
        <f t="shared" si="1"/>
        <v>0</v>
      </c>
      <c r="Y34" s="9"/>
      <c r="Z34" s="8"/>
      <c r="AB34" s="8"/>
      <c r="AD34" s="8"/>
      <c r="AF34" s="35">
        <f t="shared" si="2"/>
        <v>0</v>
      </c>
      <c r="AG34" s="9"/>
      <c r="AH34" s="8"/>
      <c r="AJ34" s="8"/>
      <c r="AL34" s="8"/>
      <c r="AN34" s="35">
        <f t="shared" si="3"/>
        <v>0</v>
      </c>
      <c r="AO34" s="9"/>
      <c r="AP34" s="8"/>
      <c r="AR34" s="8"/>
      <c r="AT34" s="8"/>
      <c r="AV34" s="35">
        <f t="shared" si="4"/>
        <v>0</v>
      </c>
      <c r="AW34" s="37" t="s">
        <v>127</v>
      </c>
      <c r="AY34" s="37">
        <v>188086.05</v>
      </c>
      <c r="AZ34" s="37">
        <v>9987.33</v>
      </c>
      <c r="BA34" s="37">
        <v>11951.98</v>
      </c>
      <c r="BC34" s="37">
        <v>190050.7</v>
      </c>
      <c r="BD34" s="37" t="s">
        <v>127</v>
      </c>
      <c r="BF34" s="37">
        <v>190050.7</v>
      </c>
      <c r="BG34" s="37">
        <v>8399.4</v>
      </c>
      <c r="BH34" s="37">
        <v>2121.3000000000002</v>
      </c>
      <c r="BJ34" s="37">
        <v>183772.6</v>
      </c>
    </row>
    <row r="35" spans="1:62" x14ac:dyDescent="0.2">
      <c r="A35" s="38"/>
      <c r="B35" s="40"/>
      <c r="D35" s="40"/>
      <c r="F35" s="40"/>
      <c r="I35" s="39"/>
      <c r="J35" s="39"/>
      <c r="K35" s="39"/>
      <c r="L35" s="39"/>
      <c r="M35" s="39"/>
      <c r="N35" s="39"/>
      <c r="O35" s="39"/>
      <c r="Q35" s="47"/>
      <c r="X35" s="35">
        <f t="shared" si="1"/>
        <v>0</v>
      </c>
      <c r="Y35" s="9"/>
      <c r="Z35" s="8"/>
      <c r="AB35" s="8"/>
      <c r="AD35" s="8"/>
      <c r="AF35" s="35">
        <f t="shared" si="2"/>
        <v>0</v>
      </c>
      <c r="AG35" s="9"/>
      <c r="AH35" s="8"/>
      <c r="AJ35" s="8"/>
      <c r="AL35" s="8"/>
      <c r="AN35" s="35">
        <f t="shared" si="3"/>
        <v>0</v>
      </c>
      <c r="AO35" s="9"/>
      <c r="AP35" s="8"/>
      <c r="AR35" s="8"/>
      <c r="AT35" s="8"/>
      <c r="AV35" s="35">
        <f t="shared" si="4"/>
        <v>0</v>
      </c>
      <c r="AW35" s="37" t="s">
        <v>128</v>
      </c>
      <c r="AY35" s="37">
        <v>38575295.560000002</v>
      </c>
      <c r="AZ35" s="37">
        <v>30397553.699999999</v>
      </c>
      <c r="BA35" s="37">
        <v>43850680.829999998</v>
      </c>
      <c r="BC35" s="37">
        <v>52028422.689999998</v>
      </c>
      <c r="BD35" s="37" t="s">
        <v>128</v>
      </c>
      <c r="BF35" s="37">
        <v>52028422.689999998</v>
      </c>
      <c r="BG35" s="37">
        <v>153091828</v>
      </c>
      <c r="BH35" s="37">
        <v>131443017.33</v>
      </c>
      <c r="BJ35" s="37">
        <v>30379612.02</v>
      </c>
    </row>
    <row r="36" spans="1:62" x14ac:dyDescent="0.2">
      <c r="A36" s="38"/>
      <c r="B36" s="40"/>
      <c r="D36" s="40"/>
      <c r="F36" s="40"/>
      <c r="I36" s="39"/>
      <c r="J36" s="39"/>
      <c r="K36" s="39"/>
      <c r="L36" s="39"/>
      <c r="M36" s="39"/>
      <c r="N36" s="39"/>
      <c r="O36" s="39"/>
      <c r="Q36" s="47"/>
      <c r="X36" s="35">
        <f t="shared" si="1"/>
        <v>0</v>
      </c>
      <c r="Y36" s="9"/>
      <c r="Z36" s="8"/>
      <c r="AB36" s="8"/>
      <c r="AD36" s="8"/>
      <c r="AF36" s="35">
        <f t="shared" si="2"/>
        <v>0</v>
      </c>
      <c r="AG36" s="9"/>
      <c r="AH36" s="8"/>
      <c r="AJ36" s="8"/>
      <c r="AL36" s="8"/>
      <c r="AN36" s="35">
        <f t="shared" si="3"/>
        <v>0</v>
      </c>
      <c r="AO36" s="9"/>
      <c r="AP36" s="8"/>
      <c r="AR36" s="8"/>
      <c r="AT36" s="8"/>
      <c r="AV36" s="35">
        <f t="shared" si="4"/>
        <v>0</v>
      </c>
      <c r="AW36" s="37" t="s">
        <v>132</v>
      </c>
      <c r="AY36" s="37">
        <v>2717281.85</v>
      </c>
      <c r="AZ36" s="37">
        <v>2097471.37</v>
      </c>
      <c r="BA36" s="37">
        <v>189632.97</v>
      </c>
      <c r="BC36" s="37">
        <v>809443.45</v>
      </c>
      <c r="BD36" s="37" t="s">
        <v>132</v>
      </c>
      <c r="BF36" s="37">
        <v>809443.45</v>
      </c>
      <c r="BG36" s="37">
        <v>803855.26</v>
      </c>
      <c r="BH36" s="37">
        <v>195299.3</v>
      </c>
      <c r="BJ36" s="37">
        <v>200887.49</v>
      </c>
    </row>
    <row r="37" spans="1:62" x14ac:dyDescent="0.2">
      <c r="A37" s="38"/>
      <c r="B37" s="40"/>
      <c r="D37" s="40"/>
      <c r="F37" s="40"/>
      <c r="I37" s="39"/>
      <c r="J37" s="39"/>
      <c r="K37" s="39"/>
      <c r="L37" s="39"/>
      <c r="M37" s="39"/>
      <c r="N37" s="39"/>
      <c r="O37" s="39"/>
      <c r="Q37" s="47"/>
      <c r="X37" s="35">
        <f t="shared" si="1"/>
        <v>0</v>
      </c>
      <c r="Y37" s="9"/>
      <c r="Z37" s="8"/>
      <c r="AB37" s="8"/>
      <c r="AD37" s="8"/>
      <c r="AF37" s="35">
        <f t="shared" si="2"/>
        <v>0</v>
      </c>
      <c r="AG37" s="9"/>
      <c r="AH37" s="8"/>
      <c r="AJ37" s="8"/>
      <c r="AL37" s="8"/>
      <c r="AN37" s="35">
        <f t="shared" si="3"/>
        <v>0</v>
      </c>
      <c r="AO37" s="9"/>
      <c r="AP37" s="8"/>
      <c r="AR37" s="8"/>
      <c r="AT37" s="8"/>
      <c r="AV37" s="35">
        <f t="shared" si="4"/>
        <v>0</v>
      </c>
      <c r="AW37" s="37" t="s">
        <v>133</v>
      </c>
      <c r="AY37" s="37">
        <v>1743037.24</v>
      </c>
      <c r="AZ37" s="37">
        <v>860661.04</v>
      </c>
      <c r="BA37" s="37">
        <v>0</v>
      </c>
      <c r="BC37" s="37">
        <v>882376.2</v>
      </c>
      <c r="BD37" s="37" t="s">
        <v>133</v>
      </c>
      <c r="BF37" s="37">
        <v>882376.2</v>
      </c>
      <c r="BG37" s="37">
        <v>882376.2</v>
      </c>
      <c r="BH37" s="37">
        <v>0</v>
      </c>
      <c r="BJ37" s="37">
        <v>0</v>
      </c>
    </row>
    <row r="38" spans="1:62" x14ac:dyDescent="0.2">
      <c r="A38" s="38"/>
      <c r="B38" s="40"/>
      <c r="D38" s="40"/>
      <c r="F38" s="40"/>
      <c r="I38" s="39"/>
      <c r="J38" s="39"/>
      <c r="K38" s="39"/>
      <c r="L38" s="39"/>
      <c r="M38" s="39"/>
      <c r="N38" s="39"/>
      <c r="O38" s="39"/>
      <c r="Q38" s="47"/>
      <c r="X38" s="35">
        <f t="shared" si="1"/>
        <v>0</v>
      </c>
      <c r="Y38" s="9"/>
      <c r="Z38" s="8"/>
      <c r="AB38" s="8"/>
      <c r="AD38" s="8"/>
      <c r="AF38" s="35">
        <f t="shared" si="2"/>
        <v>0</v>
      </c>
      <c r="AG38" s="9"/>
      <c r="AH38" s="8"/>
      <c r="AJ38" s="8"/>
      <c r="AL38" s="8"/>
      <c r="AN38" s="35">
        <f t="shared" si="3"/>
        <v>0</v>
      </c>
      <c r="AO38" s="9"/>
      <c r="AP38" s="8"/>
      <c r="AR38" s="8"/>
      <c r="AT38" s="8"/>
      <c r="AV38" s="35">
        <f t="shared" si="4"/>
        <v>0</v>
      </c>
      <c r="AW38" s="37" t="s">
        <v>135</v>
      </c>
      <c r="AY38" s="37">
        <v>75963606.629999995</v>
      </c>
      <c r="BA38" s="37">
        <v>0</v>
      </c>
      <c r="BC38" s="37">
        <v>75963606.629999995</v>
      </c>
      <c r="BD38" s="37" t="s">
        <v>135</v>
      </c>
      <c r="BF38" s="37">
        <v>75963606.629999995</v>
      </c>
      <c r="BG38" s="37">
        <v>75963606.629999995</v>
      </c>
      <c r="BH38" s="37">
        <v>0</v>
      </c>
      <c r="BJ38" s="37">
        <v>0</v>
      </c>
    </row>
    <row r="39" spans="1:62" x14ac:dyDescent="0.2">
      <c r="A39" s="38"/>
      <c r="B39" s="40"/>
      <c r="D39" s="40"/>
      <c r="F39" s="40"/>
      <c r="I39" s="39"/>
      <c r="J39" s="39"/>
      <c r="K39" s="39"/>
      <c r="L39" s="39"/>
      <c r="M39" s="39"/>
      <c r="N39" s="39"/>
      <c r="O39" s="39"/>
      <c r="Q39" s="47"/>
      <c r="X39" s="35">
        <f t="shared" si="1"/>
        <v>0</v>
      </c>
      <c r="Y39" s="9"/>
      <c r="Z39" s="8"/>
      <c r="AB39" s="8"/>
      <c r="AD39" s="8"/>
      <c r="AF39" s="35">
        <f t="shared" si="2"/>
        <v>0</v>
      </c>
      <c r="AG39" s="9"/>
      <c r="AH39" s="8"/>
      <c r="AJ39" s="8"/>
      <c r="AL39" s="8"/>
      <c r="AN39" s="35">
        <f t="shared" si="3"/>
        <v>0</v>
      </c>
      <c r="AO39" s="9"/>
      <c r="AP39" s="8"/>
      <c r="AR39" s="8"/>
      <c r="AT39" s="8"/>
      <c r="AV39" s="35">
        <f t="shared" si="4"/>
        <v>0</v>
      </c>
      <c r="AW39" s="37" t="s">
        <v>136</v>
      </c>
      <c r="AY39" s="37">
        <v>5707851.71</v>
      </c>
      <c r="BA39" s="37">
        <v>226421292.88</v>
      </c>
      <c r="BC39" s="37">
        <v>232129144.59</v>
      </c>
      <c r="BD39" s="37" t="s">
        <v>217</v>
      </c>
      <c r="BF39" s="37">
        <v>0</v>
      </c>
      <c r="BH39" s="37">
        <v>75963606.629999995</v>
      </c>
      <c r="BJ39" s="37">
        <v>75963606.629999995</v>
      </c>
    </row>
    <row r="40" spans="1:62" x14ac:dyDescent="0.2">
      <c r="A40" s="38"/>
      <c r="B40" s="40"/>
      <c r="D40" s="40"/>
      <c r="F40" s="40"/>
      <c r="I40" s="39"/>
      <c r="J40" s="39"/>
      <c r="K40" s="39"/>
      <c r="L40" s="39"/>
      <c r="M40" s="39"/>
      <c r="N40" s="39"/>
      <c r="O40" s="39"/>
      <c r="Q40" s="47"/>
      <c r="X40" s="35">
        <f t="shared" si="1"/>
        <v>0</v>
      </c>
      <c r="Y40" s="9"/>
      <c r="Z40" s="8"/>
      <c r="AB40" s="8"/>
      <c r="AD40" s="8"/>
      <c r="AF40" s="35">
        <f t="shared" si="2"/>
        <v>0</v>
      </c>
      <c r="AG40" s="9"/>
      <c r="AH40" s="8"/>
      <c r="AJ40" s="8"/>
      <c r="AL40" s="8"/>
      <c r="AN40" s="35">
        <f t="shared" si="3"/>
        <v>0</v>
      </c>
      <c r="AO40" s="9"/>
      <c r="AP40" s="8"/>
      <c r="AR40" s="8"/>
      <c r="AT40" s="8"/>
      <c r="AV40" s="35">
        <f t="shared" si="4"/>
        <v>0</v>
      </c>
      <c r="AW40" s="37" t="s">
        <v>138</v>
      </c>
      <c r="AY40" s="37">
        <v>805068224.05999994</v>
      </c>
      <c r="AZ40" s="37">
        <v>104979.96</v>
      </c>
      <c r="BA40" s="37">
        <v>596729.94999999995</v>
      </c>
      <c r="BC40" s="37">
        <v>805559974.04999995</v>
      </c>
      <c r="BD40" s="37" t="s">
        <v>136</v>
      </c>
      <c r="BF40" s="37">
        <v>232129144.59</v>
      </c>
      <c r="BH40" s="37">
        <v>42540075.840000004</v>
      </c>
      <c r="BJ40" s="37">
        <v>274669220.43000001</v>
      </c>
    </row>
    <row r="41" spans="1:62" x14ac:dyDescent="0.2">
      <c r="A41" s="38"/>
      <c r="B41" s="40"/>
      <c r="D41" s="40"/>
      <c r="F41" s="40"/>
      <c r="I41" s="39"/>
      <c r="J41" s="39"/>
      <c r="K41" s="39"/>
      <c r="L41" s="39"/>
      <c r="M41" s="39"/>
      <c r="N41" s="39"/>
      <c r="O41" s="39"/>
      <c r="Q41" s="47"/>
      <c r="X41" s="35">
        <f t="shared" si="1"/>
        <v>0</v>
      </c>
      <c r="Y41" s="9"/>
      <c r="Z41" s="8"/>
      <c r="AB41" s="8"/>
      <c r="AD41" s="8"/>
      <c r="AF41" s="35">
        <f t="shared" si="2"/>
        <v>0</v>
      </c>
      <c r="AG41" s="9"/>
      <c r="AH41" s="8"/>
      <c r="AJ41" s="8"/>
      <c r="AL41" s="8"/>
      <c r="AN41" s="35">
        <f t="shared" si="3"/>
        <v>0</v>
      </c>
      <c r="AO41" s="9"/>
      <c r="AP41" s="8"/>
      <c r="AR41" s="8"/>
      <c r="AT41" s="8"/>
      <c r="AV41" s="35">
        <f t="shared" si="4"/>
        <v>0</v>
      </c>
      <c r="AW41" s="37" t="s">
        <v>140</v>
      </c>
      <c r="AY41" s="37">
        <v>-494656.92</v>
      </c>
      <c r="BA41" s="37">
        <v>0</v>
      </c>
      <c r="BC41" s="37">
        <v>-494656.92</v>
      </c>
      <c r="BD41" s="37" t="s">
        <v>139</v>
      </c>
      <c r="BF41" s="37">
        <v>805559974.04999995</v>
      </c>
      <c r="BG41" s="37">
        <v>435134.83</v>
      </c>
      <c r="BH41" s="37">
        <v>1252319.57</v>
      </c>
      <c r="BJ41" s="37">
        <v>806377158.78999996</v>
      </c>
    </row>
    <row r="42" spans="1:62" ht="22.5" x14ac:dyDescent="0.2">
      <c r="A42" s="38" t="s">
        <v>121</v>
      </c>
      <c r="C42" s="40">
        <v>7994104.9199999999</v>
      </c>
      <c r="D42" s="40">
        <v>66000508.799999997</v>
      </c>
      <c r="E42" s="44">
        <v>75133819.510000005</v>
      </c>
      <c r="G42" s="40">
        <v>17127415.629999999</v>
      </c>
      <c r="H42" s="35">
        <f>+G42-AE42</f>
        <v>0</v>
      </c>
      <c r="I42" s="38" t="s">
        <v>121</v>
      </c>
      <c r="J42" s="38"/>
      <c r="K42" s="38">
        <v>7994104.9199999999</v>
      </c>
      <c r="L42" s="38">
        <v>23851830.800000001</v>
      </c>
      <c r="M42" s="38">
        <v>25396876.149999999</v>
      </c>
      <c r="N42" s="38"/>
      <c r="O42" s="38">
        <v>9539150.2699999996</v>
      </c>
      <c r="Q42" s="47" t="s">
        <v>121</v>
      </c>
      <c r="S42" s="46">
        <v>9539150.2699999996</v>
      </c>
      <c r="T42" s="37">
        <v>19656525.260000002</v>
      </c>
      <c r="U42" s="37">
        <v>25444965.670000002</v>
      </c>
      <c r="W42" s="37">
        <v>15327590.68</v>
      </c>
      <c r="X42" s="35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5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5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5">
        <f t="shared" si="4"/>
        <v>0</v>
      </c>
      <c r="AW42" s="37" t="s">
        <v>6</v>
      </c>
      <c r="AY42" s="37">
        <v>3834436.74</v>
      </c>
      <c r="BA42" s="37">
        <v>1803908.56</v>
      </c>
      <c r="BC42" s="37">
        <v>5638345.2999999998</v>
      </c>
      <c r="BD42" s="37" t="s">
        <v>140</v>
      </c>
      <c r="BF42" s="37">
        <v>-494656.92</v>
      </c>
      <c r="BH42" s="37">
        <v>0</v>
      </c>
      <c r="BJ42" s="37">
        <v>-494656.92</v>
      </c>
    </row>
    <row r="43" spans="1:62" x14ac:dyDescent="0.2">
      <c r="A43" s="38" t="s">
        <v>122</v>
      </c>
      <c r="C43" s="40">
        <v>14125738.08</v>
      </c>
      <c r="D43" s="40">
        <v>78119779.760000005</v>
      </c>
      <c r="E43" s="44">
        <v>97182790.150000006</v>
      </c>
      <c r="G43" s="40">
        <v>33188748.469999999</v>
      </c>
      <c r="H43" s="35">
        <f t="shared" ref="H43:H80" si="5">+G43-AE43</f>
        <v>0</v>
      </c>
      <c r="I43" s="38" t="s">
        <v>122</v>
      </c>
      <c r="J43" s="38"/>
      <c r="K43" s="38">
        <v>14125738.08</v>
      </c>
      <c r="L43" s="38">
        <v>12882089.07</v>
      </c>
      <c r="M43" s="38">
        <v>23115383.489999998</v>
      </c>
      <c r="N43" s="38"/>
      <c r="O43" s="38">
        <v>24359032.5</v>
      </c>
      <c r="Q43" s="47" t="s">
        <v>122</v>
      </c>
      <c r="S43" s="46">
        <v>24359032.5</v>
      </c>
      <c r="T43" s="37">
        <v>27157216.140000001</v>
      </c>
      <c r="U43" s="37">
        <v>30587371.710000001</v>
      </c>
      <c r="W43" s="37">
        <v>27789188.07</v>
      </c>
      <c r="X43" s="35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5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5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5">
        <f t="shared" si="4"/>
        <v>0</v>
      </c>
      <c r="AW43" s="37" t="s">
        <v>7</v>
      </c>
      <c r="AY43" s="37">
        <v>130304526.61</v>
      </c>
      <c r="BA43" s="37">
        <v>33830025.350000001</v>
      </c>
      <c r="BC43" s="37">
        <v>164134551.96000001</v>
      </c>
      <c r="BD43" s="37" t="s">
        <v>6</v>
      </c>
      <c r="BF43" s="37">
        <v>5638345.2999999998</v>
      </c>
      <c r="BH43" s="37">
        <v>1745008.5</v>
      </c>
      <c r="BJ43" s="37">
        <v>7383353.7999999998</v>
      </c>
    </row>
    <row r="44" spans="1:62" ht="22.5" x14ac:dyDescent="0.2">
      <c r="A44" s="38" t="s">
        <v>124</v>
      </c>
      <c r="C44" s="40">
        <v>191323.6</v>
      </c>
      <c r="D44" s="40">
        <v>36057770.299999997</v>
      </c>
      <c r="E44" s="44">
        <v>35866446.700000003</v>
      </c>
      <c r="G44" s="40">
        <v>0</v>
      </c>
      <c r="H44" s="35">
        <f t="shared" si="5"/>
        <v>0</v>
      </c>
      <c r="I44" s="38" t="s">
        <v>124</v>
      </c>
      <c r="J44" s="38"/>
      <c r="K44" s="38">
        <v>191323.6</v>
      </c>
      <c r="L44" s="38">
        <v>5846432.2300000004</v>
      </c>
      <c r="M44" s="38">
        <v>7797879.5599999996</v>
      </c>
      <c r="N44" s="38"/>
      <c r="O44" s="38">
        <v>2142770.9300000002</v>
      </c>
      <c r="Q44" s="47" t="s">
        <v>125</v>
      </c>
      <c r="S44" s="46">
        <v>2142770.9300000002</v>
      </c>
      <c r="T44" s="37">
        <v>11652267.369999999</v>
      </c>
      <c r="U44" s="37">
        <v>14198329.17</v>
      </c>
      <c r="W44" s="37">
        <v>4688832.7300000004</v>
      </c>
      <c r="X44" s="35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5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5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5">
        <f t="shared" si="4"/>
        <v>0</v>
      </c>
      <c r="AW44" s="37" t="s">
        <v>60</v>
      </c>
      <c r="AY44" s="37">
        <v>14578965.390000001</v>
      </c>
      <c r="BA44" s="37">
        <v>27372444.48</v>
      </c>
      <c r="BC44" s="37">
        <v>41951409.869999997</v>
      </c>
      <c r="BD44" s="37" t="s">
        <v>220</v>
      </c>
      <c r="BF44" s="37">
        <v>164134551.96000001</v>
      </c>
      <c r="BH44" s="37">
        <v>47720268.780000001</v>
      </c>
      <c r="BJ44" s="37">
        <v>211854820.74000001</v>
      </c>
    </row>
    <row r="45" spans="1:62" ht="22.5" x14ac:dyDescent="0.2">
      <c r="A45" s="38" t="s">
        <v>126</v>
      </c>
      <c r="C45" s="40">
        <v>12023595.390000001</v>
      </c>
      <c r="D45" s="40">
        <v>28212492.149999999</v>
      </c>
      <c r="E45" s="44">
        <v>25498454.329999998</v>
      </c>
      <c r="G45" s="40">
        <v>9309557.5700000003</v>
      </c>
      <c r="H45" s="35">
        <f t="shared" si="5"/>
        <v>0</v>
      </c>
      <c r="I45" s="38" t="s">
        <v>126</v>
      </c>
      <c r="J45" s="38"/>
      <c r="K45" s="38">
        <v>12023595.390000001</v>
      </c>
      <c r="L45" s="38">
        <v>8482999.6899999995</v>
      </c>
      <c r="M45" s="38">
        <v>8310252.4900000002</v>
      </c>
      <c r="N45" s="38"/>
      <c r="O45" s="38">
        <v>11850848.189999999</v>
      </c>
      <c r="Q45" s="47" t="s">
        <v>126</v>
      </c>
      <c r="S45" s="46">
        <v>11850848.189999999</v>
      </c>
      <c r="T45" s="37">
        <v>6141105.4500000002</v>
      </c>
      <c r="U45" s="37">
        <v>8434639.3100000005</v>
      </c>
      <c r="W45" s="37">
        <v>14144382.050000001</v>
      </c>
      <c r="X45" s="35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5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5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5">
        <f t="shared" si="4"/>
        <v>0</v>
      </c>
      <c r="AW45" s="37" t="s">
        <v>8</v>
      </c>
      <c r="AY45" s="37">
        <v>5644161.1699999999</v>
      </c>
      <c r="BA45" s="37">
        <v>1426955.88</v>
      </c>
      <c r="BC45" s="37">
        <v>7071117.0499999998</v>
      </c>
      <c r="BD45" s="37" t="s">
        <v>60</v>
      </c>
      <c r="BF45" s="37">
        <v>41951409.869999997</v>
      </c>
      <c r="BH45" s="37">
        <v>1334875.3</v>
      </c>
      <c r="BJ45" s="37">
        <v>43286285.170000002</v>
      </c>
    </row>
    <row r="46" spans="1:62" ht="22.5" x14ac:dyDescent="0.2">
      <c r="A46" s="38" t="s">
        <v>127</v>
      </c>
      <c r="C46" s="40">
        <v>185670.37</v>
      </c>
      <c r="D46" s="40">
        <v>39346.730000000003</v>
      </c>
      <c r="E46" s="44">
        <v>36316.519999999997</v>
      </c>
      <c r="G46" s="40">
        <v>182640.16</v>
      </c>
      <c r="H46" s="35">
        <f t="shared" si="5"/>
        <v>0</v>
      </c>
      <c r="I46" s="38" t="s">
        <v>127</v>
      </c>
      <c r="J46" s="38"/>
      <c r="K46" s="38">
        <v>185670.37</v>
      </c>
      <c r="L46" s="38">
        <v>5000</v>
      </c>
      <c r="M46" s="38">
        <v>15030.16</v>
      </c>
      <c r="N46" s="38"/>
      <c r="O46" s="38">
        <v>195700.53</v>
      </c>
      <c r="Q46" s="47" t="s">
        <v>127</v>
      </c>
      <c r="S46" s="46">
        <v>195700.53</v>
      </c>
      <c r="T46" s="37">
        <v>14201.53</v>
      </c>
      <c r="U46" s="37">
        <v>2522</v>
      </c>
      <c r="W46" s="37">
        <v>184021</v>
      </c>
      <c r="X46" s="35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5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5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5">
        <f t="shared" si="4"/>
        <v>0</v>
      </c>
      <c r="AW46" s="37" t="s">
        <v>9</v>
      </c>
      <c r="AY46" s="37">
        <v>22774724.239999998</v>
      </c>
      <c r="BA46" s="37">
        <v>8172817.1799999997</v>
      </c>
      <c r="BC46" s="37">
        <v>30947541.420000002</v>
      </c>
      <c r="BD46" s="37" t="s">
        <v>8</v>
      </c>
      <c r="BF46" s="37">
        <v>7071117.0499999998</v>
      </c>
      <c r="BH46" s="37">
        <v>3617092.45</v>
      </c>
      <c r="BJ46" s="37">
        <v>10688209.5</v>
      </c>
    </row>
    <row r="47" spans="1:62" x14ac:dyDescent="0.2">
      <c r="A47" s="38" t="s">
        <v>128</v>
      </c>
      <c r="C47" s="40">
        <v>18332962.039999999</v>
      </c>
      <c r="D47" s="40">
        <v>39131215.219999999</v>
      </c>
      <c r="E47" s="44">
        <v>46094437.75</v>
      </c>
      <c r="G47" s="40">
        <v>25296184.57</v>
      </c>
      <c r="H47" s="35">
        <f t="shared" si="5"/>
        <v>0</v>
      </c>
      <c r="I47" s="38" t="s">
        <v>129</v>
      </c>
      <c r="J47" s="38"/>
      <c r="K47" s="38">
        <v>18332962.039999999</v>
      </c>
      <c r="L47" s="38">
        <v>6930513.8300000001</v>
      </c>
      <c r="M47" s="38">
        <v>7336489.4500000002</v>
      </c>
      <c r="N47" s="38"/>
      <c r="O47" s="38">
        <v>18738937.66</v>
      </c>
      <c r="Q47" s="47" t="s">
        <v>129</v>
      </c>
      <c r="S47" s="46">
        <v>18738937.66</v>
      </c>
      <c r="T47" s="37">
        <v>9011078.5</v>
      </c>
      <c r="U47" s="37">
        <v>8527295.5899999999</v>
      </c>
      <c r="W47" s="37">
        <v>18255154.75</v>
      </c>
      <c r="X47" s="35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5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5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5">
        <f t="shared" si="4"/>
        <v>0</v>
      </c>
      <c r="AW47" s="37" t="s">
        <v>211</v>
      </c>
      <c r="AY47" s="37">
        <v>4166296.63</v>
      </c>
      <c r="BA47" s="37">
        <v>1139545.24</v>
      </c>
      <c r="BC47" s="37">
        <v>5305841.87</v>
      </c>
      <c r="BD47" s="37" t="s">
        <v>9</v>
      </c>
      <c r="BF47" s="37">
        <v>30947541.420000002</v>
      </c>
      <c r="BH47" s="37">
        <v>7486016.6600000001</v>
      </c>
      <c r="BJ47" s="37">
        <v>38433558.079999998</v>
      </c>
    </row>
    <row r="48" spans="1:62" ht="22.5" x14ac:dyDescent="0.2">
      <c r="A48" s="38" t="s">
        <v>130</v>
      </c>
      <c r="C48" s="40">
        <v>5890804.6200000001</v>
      </c>
      <c r="D48" s="40">
        <v>8244834.0599999996</v>
      </c>
      <c r="E48" s="44">
        <v>4587860.46</v>
      </c>
      <c r="G48" s="40">
        <v>2233831.02</v>
      </c>
      <c r="H48" s="35">
        <f t="shared" si="5"/>
        <v>0</v>
      </c>
      <c r="I48" s="38" t="s">
        <v>131</v>
      </c>
      <c r="J48" s="38"/>
      <c r="K48" s="38">
        <v>5890804.6200000001</v>
      </c>
      <c r="L48" s="38">
        <v>5318547.17</v>
      </c>
      <c r="M48" s="38">
        <v>1682759.49</v>
      </c>
      <c r="N48" s="38"/>
      <c r="O48" s="38">
        <v>2255016.94</v>
      </c>
      <c r="Q48" s="47" t="s">
        <v>132</v>
      </c>
      <c r="S48" s="46">
        <v>2255016.94</v>
      </c>
      <c r="T48" s="37">
        <v>1469607.56</v>
      </c>
      <c r="U48" s="37">
        <v>1316248.93</v>
      </c>
      <c r="W48" s="37">
        <v>2101658.31</v>
      </c>
      <c r="X48" s="35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5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5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5">
        <f t="shared" si="4"/>
        <v>0</v>
      </c>
      <c r="AW48" s="37" t="s">
        <v>11</v>
      </c>
      <c r="AY48" s="37">
        <v>27712841.899999999</v>
      </c>
      <c r="BA48" s="37">
        <v>6971445.7199999997</v>
      </c>
      <c r="BC48" s="37">
        <v>34684287.619999997</v>
      </c>
      <c r="BD48" s="37" t="s">
        <v>221</v>
      </c>
      <c r="BF48" s="37">
        <v>5305841.87</v>
      </c>
      <c r="BH48" s="37">
        <v>1147195.18</v>
      </c>
      <c r="BJ48" s="37">
        <v>6453037.0499999998</v>
      </c>
    </row>
    <row r="49" spans="1:62" ht="22.5" x14ac:dyDescent="0.2">
      <c r="A49" s="38" t="s">
        <v>133</v>
      </c>
      <c r="C49" s="40">
        <v>3401451.42</v>
      </c>
      <c r="D49" s="40">
        <v>818869.47</v>
      </c>
      <c r="E49" s="44">
        <v>0</v>
      </c>
      <c r="G49" s="40">
        <v>2582581.9500000002</v>
      </c>
      <c r="H49" s="35">
        <f t="shared" si="5"/>
        <v>0</v>
      </c>
      <c r="I49" s="38" t="s">
        <v>133</v>
      </c>
      <c r="J49" s="38"/>
      <c r="K49" s="38">
        <v>3401451.42</v>
      </c>
      <c r="L49" s="38">
        <v>270694.99</v>
      </c>
      <c r="M49" s="38">
        <v>0</v>
      </c>
      <c r="N49" s="38"/>
      <c r="O49" s="38">
        <v>3130756.43</v>
      </c>
      <c r="Q49" s="47" t="s">
        <v>134</v>
      </c>
      <c r="S49" s="46">
        <v>3130756.43</v>
      </c>
      <c r="T49" s="37">
        <v>272956.49</v>
      </c>
      <c r="U49" s="37">
        <v>0</v>
      </c>
      <c r="W49" s="37">
        <v>2857799.94</v>
      </c>
      <c r="X49" s="35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5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5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5">
        <f t="shared" si="4"/>
        <v>0</v>
      </c>
      <c r="AW49" s="37" t="s">
        <v>212</v>
      </c>
      <c r="AY49" s="37">
        <v>2586725.85</v>
      </c>
      <c r="BA49" s="37">
        <v>1335613.1499999999</v>
      </c>
      <c r="BC49" s="37">
        <v>3922339</v>
      </c>
      <c r="BD49" s="37" t="s">
        <v>11</v>
      </c>
      <c r="BF49" s="37">
        <v>34684287.619999997</v>
      </c>
      <c r="BH49" s="37">
        <v>7176720.1500000004</v>
      </c>
      <c r="BJ49" s="37">
        <v>41861007.770000003</v>
      </c>
    </row>
    <row r="50" spans="1:62" x14ac:dyDescent="0.2">
      <c r="A50" s="38"/>
      <c r="C50" s="40"/>
      <c r="D50" s="40"/>
      <c r="E50" s="44"/>
      <c r="G50" s="40"/>
      <c r="H50" s="35">
        <f t="shared" si="5"/>
        <v>0</v>
      </c>
      <c r="I50" s="38"/>
      <c r="J50" s="38"/>
      <c r="K50" s="38"/>
      <c r="L50" s="38"/>
      <c r="M50" s="38"/>
      <c r="N50" s="38"/>
      <c r="O50" s="38"/>
      <c r="Q50" s="47"/>
      <c r="X50" s="35">
        <f t="shared" si="1"/>
        <v>0</v>
      </c>
      <c r="Y50" s="7"/>
      <c r="AA50" s="8"/>
      <c r="AB50" s="8"/>
      <c r="AC50" s="8"/>
      <c r="AE50" s="8"/>
      <c r="AF50" s="35">
        <f t="shared" si="2"/>
        <v>0</v>
      </c>
      <c r="AG50" s="7"/>
      <c r="AI50" s="8"/>
      <c r="AJ50" s="8"/>
      <c r="AK50" s="8"/>
      <c r="AM50" s="8"/>
      <c r="AN50" s="35">
        <f t="shared" si="3"/>
        <v>0</v>
      </c>
      <c r="AO50" s="7"/>
      <c r="AQ50" s="8"/>
      <c r="AR50" s="8"/>
      <c r="AS50" s="8"/>
      <c r="AU50" s="8"/>
      <c r="AV50" s="35">
        <f t="shared" si="4"/>
        <v>0</v>
      </c>
      <c r="AW50" s="37" t="s">
        <v>64</v>
      </c>
      <c r="AY50" s="37">
        <v>7884582.3499999996</v>
      </c>
      <c r="BA50" s="37">
        <v>3580228.69</v>
      </c>
      <c r="BC50" s="37">
        <v>11464811.039999999</v>
      </c>
      <c r="BD50" s="37" t="s">
        <v>63</v>
      </c>
      <c r="BF50" s="37">
        <v>3922339</v>
      </c>
      <c r="BH50" s="37">
        <v>1660051.84</v>
      </c>
      <c r="BJ50" s="37">
        <v>5582390.8399999999</v>
      </c>
    </row>
    <row r="51" spans="1:62" x14ac:dyDescent="0.2">
      <c r="A51" s="38"/>
      <c r="C51" s="40"/>
      <c r="D51" s="40"/>
      <c r="E51" s="44"/>
      <c r="G51" s="40"/>
      <c r="H51" s="35">
        <f t="shared" si="5"/>
        <v>0</v>
      </c>
      <c r="I51" s="38"/>
      <c r="J51" s="38"/>
      <c r="K51" s="38"/>
      <c r="L51" s="38"/>
      <c r="M51" s="38"/>
      <c r="N51" s="38"/>
      <c r="O51" s="38"/>
      <c r="Q51" s="47"/>
      <c r="X51" s="35">
        <f t="shared" si="1"/>
        <v>0</v>
      </c>
      <c r="Y51" s="7"/>
      <c r="AA51" s="8"/>
      <c r="AB51" s="8"/>
      <c r="AC51" s="8"/>
      <c r="AE51" s="8"/>
      <c r="AF51" s="35">
        <f t="shared" si="2"/>
        <v>0</v>
      </c>
      <c r="AG51" s="7"/>
      <c r="AI51" s="8"/>
      <c r="AJ51" s="8"/>
      <c r="AK51" s="8"/>
      <c r="AM51" s="8"/>
      <c r="AN51" s="35">
        <f t="shared" si="3"/>
        <v>0</v>
      </c>
      <c r="AO51" s="7"/>
      <c r="AQ51" s="8"/>
      <c r="AR51" s="8"/>
      <c r="AS51" s="8"/>
      <c r="AU51" s="8"/>
      <c r="AV51" s="35">
        <f t="shared" si="4"/>
        <v>0</v>
      </c>
      <c r="AW51" s="37" t="s">
        <v>65</v>
      </c>
      <c r="AY51" s="37">
        <v>127370</v>
      </c>
      <c r="BA51" s="37">
        <v>26700</v>
      </c>
      <c r="BC51" s="37">
        <v>154070</v>
      </c>
      <c r="BD51" s="37" t="s">
        <v>64</v>
      </c>
      <c r="BF51" s="37">
        <v>11464811.039999999</v>
      </c>
      <c r="BH51" s="37">
        <v>4240044.7</v>
      </c>
      <c r="BJ51" s="37">
        <v>15704855.74</v>
      </c>
    </row>
    <row r="52" spans="1:62" x14ac:dyDescent="0.2">
      <c r="A52" s="38"/>
      <c r="C52" s="40"/>
      <c r="D52" s="40"/>
      <c r="E52" s="44"/>
      <c r="G52" s="40"/>
      <c r="H52" s="35">
        <f t="shared" si="5"/>
        <v>0</v>
      </c>
      <c r="I52" s="38"/>
      <c r="J52" s="38"/>
      <c r="K52" s="38"/>
      <c r="L52" s="38"/>
      <c r="M52" s="38"/>
      <c r="N52" s="38"/>
      <c r="O52" s="38"/>
      <c r="Q52" s="47"/>
      <c r="X52" s="35">
        <f t="shared" si="1"/>
        <v>0</v>
      </c>
      <c r="Y52" s="7"/>
      <c r="AA52" s="8"/>
      <c r="AB52" s="8"/>
      <c r="AC52" s="8"/>
      <c r="AE52" s="8"/>
      <c r="AF52" s="35">
        <f t="shared" si="2"/>
        <v>0</v>
      </c>
      <c r="AG52" s="7"/>
      <c r="AI52" s="8"/>
      <c r="AJ52" s="8"/>
      <c r="AK52" s="8"/>
      <c r="AM52" s="8"/>
      <c r="AN52" s="35">
        <f t="shared" si="3"/>
        <v>0</v>
      </c>
      <c r="AO52" s="7"/>
      <c r="AQ52" s="8"/>
      <c r="AR52" s="8"/>
      <c r="AS52" s="8"/>
      <c r="AU52" s="8"/>
      <c r="AV52" s="35">
        <f t="shared" si="4"/>
        <v>0</v>
      </c>
      <c r="AW52" s="37" t="s">
        <v>15</v>
      </c>
      <c r="AY52" s="37">
        <v>15868883.699999999</v>
      </c>
      <c r="BA52" s="37">
        <v>2905263.4</v>
      </c>
      <c r="BC52" s="37">
        <v>18774147.100000001</v>
      </c>
      <c r="BD52" s="37" t="s">
        <v>222</v>
      </c>
      <c r="BF52" s="37">
        <v>154070</v>
      </c>
      <c r="BH52" s="37">
        <v>21050</v>
      </c>
      <c r="BJ52" s="37">
        <v>175120</v>
      </c>
    </row>
    <row r="53" spans="1:62" x14ac:dyDescent="0.2">
      <c r="A53" s="38"/>
      <c r="C53" s="40"/>
      <c r="D53" s="40"/>
      <c r="E53" s="44"/>
      <c r="G53" s="40"/>
      <c r="H53" s="35">
        <f t="shared" si="5"/>
        <v>0</v>
      </c>
      <c r="I53" s="38"/>
      <c r="J53" s="38"/>
      <c r="K53" s="38"/>
      <c r="L53" s="38"/>
      <c r="M53" s="38"/>
      <c r="N53" s="38"/>
      <c r="O53" s="38"/>
      <c r="Q53" s="47"/>
      <c r="X53" s="35">
        <f t="shared" si="1"/>
        <v>0</v>
      </c>
      <c r="Y53" s="7"/>
      <c r="AA53" s="8"/>
      <c r="AB53" s="8"/>
      <c r="AC53" s="8"/>
      <c r="AE53" s="8"/>
      <c r="AF53" s="35">
        <f t="shared" si="2"/>
        <v>0</v>
      </c>
      <c r="AG53" s="7"/>
      <c r="AI53" s="8"/>
      <c r="AJ53" s="8"/>
      <c r="AK53" s="8"/>
      <c r="AM53" s="8"/>
      <c r="AN53" s="35">
        <f t="shared" si="3"/>
        <v>0</v>
      </c>
      <c r="AO53" s="7"/>
      <c r="AQ53" s="8"/>
      <c r="AR53" s="8"/>
      <c r="AS53" s="8"/>
      <c r="AU53" s="8"/>
      <c r="AV53" s="35">
        <f t="shared" si="4"/>
        <v>0</v>
      </c>
      <c r="AW53" s="37" t="s">
        <v>17</v>
      </c>
      <c r="AY53" s="37">
        <v>260111679.21000001</v>
      </c>
      <c r="BA53" s="37">
        <v>123956615.89</v>
      </c>
      <c r="BC53" s="37">
        <v>384068295.10000002</v>
      </c>
      <c r="BD53" s="37" t="s">
        <v>15</v>
      </c>
      <c r="BF53" s="37">
        <v>18774147.100000001</v>
      </c>
      <c r="BH53" s="37">
        <v>4515198.6500000004</v>
      </c>
      <c r="BJ53" s="37">
        <v>23289345.75</v>
      </c>
    </row>
    <row r="54" spans="1:62" x14ac:dyDescent="0.2">
      <c r="A54" s="38" t="s">
        <v>135</v>
      </c>
      <c r="C54" s="40">
        <v>75963606.629999995</v>
      </c>
      <c r="E54" s="44">
        <v>0</v>
      </c>
      <c r="G54" s="40">
        <v>75963606.629999995</v>
      </c>
      <c r="H54" s="35">
        <f t="shared" si="5"/>
        <v>0</v>
      </c>
      <c r="I54" s="38" t="s">
        <v>135</v>
      </c>
      <c r="J54" s="38"/>
      <c r="K54" s="38">
        <v>75963606.629999995</v>
      </c>
      <c r="L54" s="38"/>
      <c r="M54" s="38">
        <v>0</v>
      </c>
      <c r="N54" s="38"/>
      <c r="O54" s="38">
        <v>75963606.629999995</v>
      </c>
      <c r="Q54" s="47" t="s">
        <v>135</v>
      </c>
      <c r="S54" s="46">
        <v>75963606.629999995</v>
      </c>
      <c r="U54" s="37">
        <v>0</v>
      </c>
      <c r="W54" s="37">
        <v>75963606.629999995</v>
      </c>
      <c r="X54" s="35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5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5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5">
        <f t="shared" si="4"/>
        <v>0</v>
      </c>
      <c r="AW54" s="37" t="s">
        <v>18</v>
      </c>
      <c r="AY54" s="37">
        <v>145998189.72</v>
      </c>
      <c r="BA54" s="37">
        <v>72999094.920000002</v>
      </c>
      <c r="BC54" s="37">
        <v>218997284.63999999</v>
      </c>
      <c r="BD54" s="37" t="s">
        <v>17</v>
      </c>
      <c r="BF54" s="37">
        <v>384068295.10000002</v>
      </c>
      <c r="BH54" s="37">
        <v>114715763.48</v>
      </c>
      <c r="BJ54" s="37">
        <v>498784058.57999998</v>
      </c>
    </row>
    <row r="55" spans="1:62" x14ac:dyDescent="0.2">
      <c r="A55" s="38"/>
      <c r="C55" s="40"/>
      <c r="E55" s="44"/>
      <c r="G55" s="40"/>
      <c r="H55" s="35">
        <f t="shared" si="5"/>
        <v>0</v>
      </c>
      <c r="I55" s="38"/>
      <c r="J55" s="38"/>
      <c r="K55" s="38"/>
      <c r="L55" s="38"/>
      <c r="M55" s="38"/>
      <c r="N55" s="38"/>
      <c r="O55" s="38"/>
      <c r="Q55" s="47"/>
      <c r="X55" s="35">
        <f t="shared" si="1"/>
        <v>0</v>
      </c>
      <c r="Y55" s="7"/>
      <c r="AA55" s="8"/>
      <c r="AC55" s="8"/>
      <c r="AE55" s="8"/>
      <c r="AF55" s="35">
        <f t="shared" si="2"/>
        <v>0</v>
      </c>
      <c r="AG55" s="7"/>
      <c r="AI55" s="8"/>
      <c r="AK55" s="8"/>
      <c r="AM55" s="8"/>
      <c r="AN55" s="35">
        <f t="shared" si="3"/>
        <v>0</v>
      </c>
      <c r="AO55" s="7"/>
      <c r="AQ55" s="8"/>
      <c r="AS55" s="8"/>
      <c r="AU55" s="8"/>
      <c r="AV55" s="35">
        <f t="shared" si="4"/>
        <v>0</v>
      </c>
      <c r="AW55" s="37" t="s">
        <v>19</v>
      </c>
      <c r="AY55" s="37">
        <v>2038364.19</v>
      </c>
      <c r="BA55" s="37">
        <v>7947188.79</v>
      </c>
      <c r="BC55" s="37">
        <v>9985552.9800000004</v>
      </c>
      <c r="BD55" s="37" t="s">
        <v>18</v>
      </c>
      <c r="BF55" s="37">
        <v>218997284.63999999</v>
      </c>
      <c r="BH55" s="37">
        <v>60690507.57</v>
      </c>
      <c r="BJ55" s="37">
        <v>279687792.20999998</v>
      </c>
    </row>
    <row r="56" spans="1:62" x14ac:dyDescent="0.2">
      <c r="A56" s="38"/>
      <c r="C56" s="40"/>
      <c r="E56" s="44"/>
      <c r="G56" s="40"/>
      <c r="H56" s="35">
        <f t="shared" si="5"/>
        <v>0</v>
      </c>
      <c r="I56" s="38"/>
      <c r="J56" s="38"/>
      <c r="K56" s="38"/>
      <c r="L56" s="38"/>
      <c r="M56" s="38"/>
      <c r="N56" s="38"/>
      <c r="O56" s="38"/>
      <c r="Q56" s="47"/>
      <c r="X56" s="35">
        <f t="shared" si="1"/>
        <v>0</v>
      </c>
      <c r="Y56" s="7"/>
      <c r="AA56" s="8"/>
      <c r="AC56" s="8"/>
      <c r="AE56" s="8"/>
      <c r="AF56" s="35">
        <f t="shared" si="2"/>
        <v>0</v>
      </c>
      <c r="AG56" s="7"/>
      <c r="AI56" s="8"/>
      <c r="AK56" s="8"/>
      <c r="AM56" s="8"/>
      <c r="AN56" s="35">
        <f t="shared" si="3"/>
        <v>0</v>
      </c>
      <c r="AO56" s="7"/>
      <c r="AQ56" s="8"/>
      <c r="AS56" s="8"/>
      <c r="AU56" s="8"/>
      <c r="AV56" s="35">
        <f t="shared" si="4"/>
        <v>0</v>
      </c>
      <c r="AW56" s="37" t="s">
        <v>20</v>
      </c>
      <c r="AY56" s="37">
        <v>15730458.75</v>
      </c>
      <c r="BA56" s="37">
        <v>3146091.75</v>
      </c>
      <c r="BC56" s="37">
        <v>18876550.5</v>
      </c>
      <c r="BD56" s="37" t="s">
        <v>19</v>
      </c>
      <c r="BF56" s="37">
        <v>9985552.9800000004</v>
      </c>
      <c r="BH56" s="37">
        <v>13385571.689999999</v>
      </c>
      <c r="BJ56" s="37">
        <v>23371124.670000002</v>
      </c>
    </row>
    <row r="57" spans="1:62" x14ac:dyDescent="0.2">
      <c r="A57" s="38"/>
      <c r="C57" s="40"/>
      <c r="E57" s="44"/>
      <c r="G57" s="40"/>
      <c r="H57" s="35">
        <f t="shared" si="5"/>
        <v>0</v>
      </c>
      <c r="I57" s="38"/>
      <c r="J57" s="38"/>
      <c r="K57" s="38"/>
      <c r="L57" s="38"/>
      <c r="M57" s="38"/>
      <c r="N57" s="38"/>
      <c r="O57" s="38"/>
      <c r="Q57" s="47"/>
      <c r="X57" s="35">
        <f t="shared" si="1"/>
        <v>0</v>
      </c>
      <c r="Y57" s="7"/>
      <c r="AA57" s="8"/>
      <c r="AC57" s="8"/>
      <c r="AE57" s="8"/>
      <c r="AF57" s="35">
        <f t="shared" si="2"/>
        <v>0</v>
      </c>
      <c r="AG57" s="7"/>
      <c r="AI57" s="8"/>
      <c r="AK57" s="8"/>
      <c r="AM57" s="8"/>
      <c r="AN57" s="35">
        <f t="shared" si="3"/>
        <v>0</v>
      </c>
      <c r="AO57" s="7"/>
      <c r="AQ57" s="8"/>
      <c r="AS57" s="8"/>
      <c r="AU57" s="8"/>
      <c r="AV57" s="35">
        <f t="shared" si="4"/>
        <v>0</v>
      </c>
      <c r="AW57" s="37" t="s">
        <v>25</v>
      </c>
      <c r="AX57" s="37">
        <v>102220173.2</v>
      </c>
      <c r="AZ57" s="37">
        <v>59610425.659999996</v>
      </c>
      <c r="BB57" s="37">
        <v>161830598.86000001</v>
      </c>
      <c r="BD57" s="37" t="s">
        <v>20</v>
      </c>
      <c r="BF57" s="37">
        <v>18876550.5</v>
      </c>
      <c r="BH57" s="37">
        <v>0</v>
      </c>
      <c r="BJ57" s="37">
        <v>18876550.5</v>
      </c>
    </row>
    <row r="58" spans="1:62" x14ac:dyDescent="0.2">
      <c r="A58" s="38"/>
      <c r="C58" s="40"/>
      <c r="E58" s="44"/>
      <c r="G58" s="40"/>
      <c r="H58" s="35">
        <f t="shared" si="5"/>
        <v>0</v>
      </c>
      <c r="I58" s="38"/>
      <c r="J58" s="38"/>
      <c r="K58" s="38"/>
      <c r="L58" s="38"/>
      <c r="M58" s="38"/>
      <c r="N58" s="38"/>
      <c r="O58" s="38"/>
      <c r="Q58" s="47"/>
      <c r="X58" s="35">
        <f t="shared" si="1"/>
        <v>0</v>
      </c>
      <c r="Y58" s="7"/>
      <c r="AA58" s="8"/>
      <c r="AC58" s="8"/>
      <c r="AE58" s="8"/>
      <c r="AF58" s="35">
        <f t="shared" si="2"/>
        <v>0</v>
      </c>
      <c r="AG58" s="7"/>
      <c r="AI58" s="8"/>
      <c r="AK58" s="8"/>
      <c r="AM58" s="8"/>
      <c r="AN58" s="35">
        <f t="shared" si="3"/>
        <v>0</v>
      </c>
      <c r="AO58" s="7"/>
      <c r="AQ58" s="8"/>
      <c r="AS58" s="8"/>
      <c r="AU58" s="8"/>
      <c r="AV58" s="35">
        <f t="shared" si="4"/>
        <v>0</v>
      </c>
      <c r="AW58" s="37" t="s">
        <v>26</v>
      </c>
      <c r="AX58" s="37">
        <v>4747620.3899999997</v>
      </c>
      <c r="AZ58" s="37">
        <v>2433550.06</v>
      </c>
      <c r="BB58" s="37">
        <v>7181170.4500000002</v>
      </c>
      <c r="BD58" s="37" t="s">
        <v>146</v>
      </c>
      <c r="BE58" s="37">
        <v>161830598.86000001</v>
      </c>
      <c r="BG58" s="37">
        <v>54877438.390000001</v>
      </c>
      <c r="BI58" s="37">
        <v>216708037.25</v>
      </c>
    </row>
    <row r="59" spans="1:62" x14ac:dyDescent="0.2">
      <c r="A59" s="38"/>
      <c r="C59" s="40"/>
      <c r="E59" s="44"/>
      <c r="G59" s="40"/>
      <c r="H59" s="35">
        <f t="shared" si="5"/>
        <v>0</v>
      </c>
      <c r="I59" s="38"/>
      <c r="J59" s="38"/>
      <c r="K59" s="38"/>
      <c r="L59" s="38"/>
      <c r="M59" s="38"/>
      <c r="N59" s="38"/>
      <c r="O59" s="38"/>
      <c r="Q59" s="47"/>
      <c r="X59" s="35">
        <f t="shared" si="1"/>
        <v>0</v>
      </c>
      <c r="Y59" s="7"/>
      <c r="AA59" s="8"/>
      <c r="AC59" s="8"/>
      <c r="AE59" s="8"/>
      <c r="AF59" s="35">
        <f t="shared" si="2"/>
        <v>0</v>
      </c>
      <c r="AG59" s="7"/>
      <c r="AI59" s="8"/>
      <c r="AK59" s="8"/>
      <c r="AM59" s="8"/>
      <c r="AN59" s="35">
        <f t="shared" si="3"/>
        <v>0</v>
      </c>
      <c r="AO59" s="7"/>
      <c r="AQ59" s="8"/>
      <c r="AS59" s="8"/>
      <c r="AU59" s="8"/>
      <c r="AV59" s="35">
        <f t="shared" si="4"/>
        <v>0</v>
      </c>
      <c r="AW59" s="37" t="s">
        <v>27</v>
      </c>
      <c r="AX59" s="37">
        <v>26429385</v>
      </c>
      <c r="AZ59" s="37">
        <v>11708800.08</v>
      </c>
      <c r="BB59" s="37">
        <v>38138185.079999998</v>
      </c>
      <c r="BD59" s="37" t="s">
        <v>147</v>
      </c>
      <c r="BE59" s="37">
        <v>7181170.4500000002</v>
      </c>
      <c r="BG59" s="37">
        <v>2451944.7999999998</v>
      </c>
      <c r="BI59" s="37">
        <v>9633115.25</v>
      </c>
    </row>
    <row r="60" spans="1:62" x14ac:dyDescent="0.2">
      <c r="A60" s="38" t="s">
        <v>136</v>
      </c>
      <c r="C60" s="40">
        <v>5707851.71</v>
      </c>
      <c r="E60" s="44">
        <v>0</v>
      </c>
      <c r="G60" s="40">
        <v>5707851.71</v>
      </c>
      <c r="H60" s="35">
        <f t="shared" si="5"/>
        <v>0</v>
      </c>
      <c r="I60" s="39" t="s">
        <v>136</v>
      </c>
      <c r="J60" s="39"/>
      <c r="K60" s="39">
        <v>5707851.71</v>
      </c>
      <c r="L60" s="39"/>
      <c r="M60" s="39">
        <v>0</v>
      </c>
      <c r="N60" s="39"/>
      <c r="O60" s="39">
        <v>5707851.71</v>
      </c>
      <c r="Q60" s="47" t="s">
        <v>136</v>
      </c>
      <c r="S60" s="46">
        <v>5707851.71</v>
      </c>
      <c r="U60" s="37">
        <v>0</v>
      </c>
      <c r="W60" s="37">
        <v>5707851.71</v>
      </c>
      <c r="X60" s="35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5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5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5">
        <f t="shared" si="4"/>
        <v>0</v>
      </c>
      <c r="AW60" s="37" t="s">
        <v>28</v>
      </c>
      <c r="AX60" s="37">
        <v>23677356.41</v>
      </c>
      <c r="AZ60" s="37">
        <v>11349346.060000001</v>
      </c>
      <c r="BB60" s="37">
        <v>35026702.469999999</v>
      </c>
      <c r="BD60" s="37" t="s">
        <v>148</v>
      </c>
      <c r="BE60" s="37">
        <v>38138185.079999998</v>
      </c>
      <c r="BG60" s="37">
        <v>8376818.9100000001</v>
      </c>
      <c r="BI60" s="37">
        <v>46515003.990000002</v>
      </c>
    </row>
    <row r="61" spans="1:62" x14ac:dyDescent="0.2">
      <c r="A61" s="38" t="s">
        <v>137</v>
      </c>
      <c r="C61" s="40">
        <v>55151398.100000001</v>
      </c>
      <c r="D61" s="40">
        <v>55151398.100000001</v>
      </c>
      <c r="E61" s="44">
        <v>0</v>
      </c>
      <c r="G61" s="40">
        <v>0</v>
      </c>
      <c r="H61" s="35">
        <f t="shared" si="5"/>
        <v>0</v>
      </c>
      <c r="I61" s="39"/>
      <c r="J61" s="39"/>
      <c r="K61" s="39"/>
      <c r="L61" s="39"/>
      <c r="M61" s="39"/>
      <c r="N61" s="39"/>
      <c r="O61" s="39"/>
      <c r="Q61" s="47"/>
      <c r="X61" s="35">
        <f t="shared" si="1"/>
        <v>0</v>
      </c>
      <c r="Y61" s="9"/>
      <c r="AA61" s="8"/>
      <c r="AC61" s="8"/>
      <c r="AE61" s="8"/>
      <c r="AF61" s="35">
        <f t="shared" si="2"/>
        <v>0</v>
      </c>
      <c r="AG61" s="9"/>
      <c r="AI61" s="8"/>
      <c r="AK61" s="8"/>
      <c r="AM61" s="8"/>
      <c r="AN61" s="35">
        <f t="shared" si="3"/>
        <v>0</v>
      </c>
      <c r="AO61" s="9"/>
      <c r="AQ61" s="8"/>
      <c r="AS61" s="8"/>
      <c r="AU61" s="8"/>
      <c r="AV61" s="35">
        <f t="shared" si="4"/>
        <v>0</v>
      </c>
      <c r="AW61" s="37" t="s">
        <v>29</v>
      </c>
      <c r="AX61" s="37">
        <v>38273093.619999997</v>
      </c>
      <c r="AZ61" s="37">
        <v>19094789.260000002</v>
      </c>
      <c r="BB61" s="37">
        <v>57367882.880000003</v>
      </c>
      <c r="BD61" s="37" t="s">
        <v>28</v>
      </c>
      <c r="BE61" s="37">
        <v>35026702.469999999</v>
      </c>
      <c r="BG61" s="37">
        <v>14017181.289999999</v>
      </c>
      <c r="BI61" s="37">
        <v>49043883.759999998</v>
      </c>
    </row>
    <row r="62" spans="1:62" x14ac:dyDescent="0.2">
      <c r="A62" s="38" t="s">
        <v>138</v>
      </c>
      <c r="C62" s="40">
        <v>751275589.61000001</v>
      </c>
      <c r="D62" s="40">
        <v>1760706.32</v>
      </c>
      <c r="E62" s="44">
        <v>56158077.119999997</v>
      </c>
      <c r="G62" s="40">
        <v>805672960.40999997</v>
      </c>
      <c r="H62" s="35">
        <f t="shared" si="5"/>
        <v>0</v>
      </c>
      <c r="I62" s="38" t="s">
        <v>138</v>
      </c>
      <c r="J62" s="38"/>
      <c r="K62" s="38">
        <v>55151398.100000001</v>
      </c>
      <c r="L62" s="38">
        <v>55151398.100000001</v>
      </c>
      <c r="M62" s="38">
        <v>0</v>
      </c>
      <c r="N62" s="38"/>
      <c r="O62" s="38">
        <v>0</v>
      </c>
      <c r="Q62" s="47" t="s">
        <v>138</v>
      </c>
      <c r="S62" s="37"/>
      <c r="X62" s="35">
        <f t="shared" si="1"/>
        <v>0</v>
      </c>
      <c r="Y62" s="9" t="s">
        <v>138</v>
      </c>
      <c r="AA62" s="8">
        <v>805610951.36000001</v>
      </c>
      <c r="AB62" s="37">
        <v>159434.85999999999</v>
      </c>
      <c r="AC62" s="8">
        <v>221443.91</v>
      </c>
      <c r="AE62" s="8">
        <v>805672960.40999997</v>
      </c>
      <c r="AF62" s="35">
        <f t="shared" si="2"/>
        <v>0</v>
      </c>
      <c r="AG62" s="7" t="s">
        <v>139</v>
      </c>
      <c r="AN62" s="35">
        <f t="shared" si="3"/>
        <v>0</v>
      </c>
      <c r="AO62" s="7" t="s">
        <v>138</v>
      </c>
      <c r="AV62" s="35">
        <f t="shared" si="4"/>
        <v>0</v>
      </c>
      <c r="AW62" s="37" t="s">
        <v>213</v>
      </c>
      <c r="AX62" s="37">
        <v>3316928.71</v>
      </c>
      <c r="AZ62" s="37">
        <v>1625449.81</v>
      </c>
      <c r="BB62" s="37">
        <v>4942378.5199999996</v>
      </c>
      <c r="BD62" s="37" t="s">
        <v>29</v>
      </c>
      <c r="BE62" s="37">
        <v>57367882.880000003</v>
      </c>
      <c r="BG62" s="37">
        <v>26151963.690000001</v>
      </c>
      <c r="BI62" s="37">
        <v>83519846.569999993</v>
      </c>
    </row>
    <row r="63" spans="1:62" x14ac:dyDescent="0.2">
      <c r="A63" s="38" t="s">
        <v>140</v>
      </c>
      <c r="C63" s="40">
        <v>-600517.12</v>
      </c>
      <c r="D63" s="40">
        <v>4378789.96</v>
      </c>
      <c r="E63" s="44">
        <v>4484650.16</v>
      </c>
      <c r="G63" s="40">
        <v>-494656.92</v>
      </c>
      <c r="H63" s="35">
        <f t="shared" si="5"/>
        <v>0</v>
      </c>
      <c r="I63" s="39" t="s">
        <v>140</v>
      </c>
      <c r="J63" s="39"/>
      <c r="K63" s="39">
        <v>751275589.61000001</v>
      </c>
      <c r="L63" s="39">
        <v>1590988.11</v>
      </c>
      <c r="M63" s="39">
        <v>55936632.869999997</v>
      </c>
      <c r="N63" s="39"/>
      <c r="O63" s="39">
        <v>805621234.37</v>
      </c>
      <c r="Q63" s="39" t="s">
        <v>140</v>
      </c>
      <c r="S63" s="46">
        <v>805621234.37</v>
      </c>
      <c r="T63" s="37">
        <v>10283.35</v>
      </c>
      <c r="U63" s="37">
        <v>0.34</v>
      </c>
      <c r="W63" s="37">
        <v>805610951.36000001</v>
      </c>
      <c r="X63" s="35">
        <f t="shared" si="1"/>
        <v>0</v>
      </c>
      <c r="Y63" s="7" t="s">
        <v>140</v>
      </c>
      <c r="AB63" s="8">
        <v>494656.92</v>
      </c>
      <c r="AE63" s="8">
        <v>-494656.92</v>
      </c>
      <c r="AF63" s="35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5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5">
        <f t="shared" si="4"/>
        <v>0</v>
      </c>
      <c r="AW63" s="37" t="s">
        <v>31</v>
      </c>
      <c r="AX63" s="37">
        <v>2729097.91</v>
      </c>
      <c r="AZ63" s="37">
        <v>1148220.9099999999</v>
      </c>
      <c r="BB63" s="37">
        <v>3877318.82</v>
      </c>
      <c r="BD63" s="37" t="s">
        <v>223</v>
      </c>
      <c r="BE63" s="37">
        <v>4942378.5199999996</v>
      </c>
      <c r="BG63" s="37">
        <v>1619759.97</v>
      </c>
      <c r="BI63" s="37">
        <v>6562138.4900000002</v>
      </c>
    </row>
    <row r="64" spans="1:62" s="51" customFormat="1" x14ac:dyDescent="0.2">
      <c r="A64" s="48"/>
      <c r="B64" s="49"/>
      <c r="C64" s="50"/>
      <c r="D64" s="50"/>
      <c r="E64" s="50"/>
      <c r="F64" s="49"/>
      <c r="G64" s="50"/>
      <c r="I64" s="52"/>
      <c r="J64" s="52"/>
      <c r="K64" s="52"/>
      <c r="L64" s="52"/>
      <c r="M64" s="52"/>
      <c r="N64" s="52"/>
      <c r="O64" s="52"/>
      <c r="P64" s="35"/>
      <c r="Q64" s="52"/>
      <c r="X64" s="35">
        <f t="shared" si="1"/>
        <v>0</v>
      </c>
      <c r="Y64" s="21"/>
      <c r="AA64" s="22"/>
      <c r="AC64" s="22"/>
      <c r="AE64" s="22"/>
      <c r="AF64" s="35">
        <f t="shared" si="2"/>
        <v>0</v>
      </c>
      <c r="AG64" s="23"/>
      <c r="AI64" s="22"/>
      <c r="AJ64" s="22"/>
      <c r="AK64" s="22"/>
      <c r="AM64" s="22"/>
      <c r="AN64" s="35">
        <f t="shared" si="3"/>
        <v>0</v>
      </c>
      <c r="AO64" s="23"/>
      <c r="AQ64" s="22"/>
      <c r="AR64" s="22"/>
      <c r="AS64" s="22"/>
      <c r="AU64" s="22"/>
      <c r="AV64" s="35"/>
      <c r="AW64" s="51" t="s">
        <v>32</v>
      </c>
      <c r="AX64" s="51">
        <v>1079600.8899999999</v>
      </c>
      <c r="AZ64" s="51">
        <v>527521.42000000004</v>
      </c>
      <c r="BB64" s="51">
        <v>1607122.31</v>
      </c>
      <c r="BD64" s="51" t="s">
        <v>31</v>
      </c>
      <c r="BE64" s="51">
        <v>3877318.82</v>
      </c>
      <c r="BG64" s="51">
        <v>1797498.17</v>
      </c>
      <c r="BI64" s="51">
        <v>5674816.9900000002</v>
      </c>
    </row>
    <row r="65" spans="1:61" x14ac:dyDescent="0.2">
      <c r="A65" s="38" t="s">
        <v>6</v>
      </c>
      <c r="C65" s="40">
        <v>0</v>
      </c>
      <c r="E65" s="44">
        <v>1940467.48</v>
      </c>
      <c r="G65" s="40">
        <v>1940467.48</v>
      </c>
      <c r="H65" s="35">
        <f t="shared" si="5"/>
        <v>0</v>
      </c>
      <c r="I65" s="38" t="s">
        <v>6</v>
      </c>
      <c r="J65" s="38"/>
      <c r="K65" s="38">
        <v>0</v>
      </c>
      <c r="L65" s="38"/>
      <c r="M65" s="38">
        <v>864159.2</v>
      </c>
      <c r="N65" s="38"/>
      <c r="O65" s="38">
        <v>864159.2</v>
      </c>
      <c r="Q65" s="47" t="s">
        <v>6</v>
      </c>
      <c r="S65" s="46">
        <v>864159.2</v>
      </c>
      <c r="U65" s="37">
        <v>768151.02</v>
      </c>
      <c r="W65" s="37">
        <v>1632310.22</v>
      </c>
      <c r="X65" s="35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5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5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5">
        <f>+AQ65-AM65</f>
        <v>0</v>
      </c>
      <c r="AW65" s="37" t="s">
        <v>33</v>
      </c>
      <c r="AX65" s="37">
        <v>3173111.97</v>
      </c>
      <c r="AZ65" s="37">
        <v>1135077.52</v>
      </c>
      <c r="BB65" s="37">
        <v>4308189.49</v>
      </c>
      <c r="BD65" s="37" t="s">
        <v>32</v>
      </c>
      <c r="BE65" s="37">
        <v>1607122.31</v>
      </c>
      <c r="BG65" s="37">
        <v>549689.43000000005</v>
      </c>
      <c r="BI65" s="37">
        <v>2156811.7400000002</v>
      </c>
    </row>
    <row r="66" spans="1:61" x14ac:dyDescent="0.2">
      <c r="A66" s="38" t="s">
        <v>7</v>
      </c>
      <c r="C66" s="40">
        <v>0</v>
      </c>
      <c r="E66" s="44">
        <v>100946208.79000001</v>
      </c>
      <c r="G66" s="40">
        <v>100946208.79000001</v>
      </c>
      <c r="H66" s="35">
        <f t="shared" si="5"/>
        <v>0</v>
      </c>
      <c r="I66" s="38" t="s">
        <v>7</v>
      </c>
      <c r="J66" s="38"/>
      <c r="K66" s="38">
        <v>0</v>
      </c>
      <c r="L66" s="38"/>
      <c r="M66" s="38">
        <v>34736649.789999999</v>
      </c>
      <c r="N66" s="38"/>
      <c r="O66" s="47">
        <v>34736649.789999999</v>
      </c>
      <c r="Q66" s="47" t="s">
        <v>7</v>
      </c>
      <c r="S66" s="46">
        <v>34736649.789999999</v>
      </c>
      <c r="U66" s="37">
        <v>50222730.189999998</v>
      </c>
      <c r="W66" s="37">
        <v>84959379.980000004</v>
      </c>
      <c r="X66" s="35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5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5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5">
        <f t="shared" ref="AV66:AV81" si="9">+AQ66-AM66</f>
        <v>0</v>
      </c>
      <c r="AW66" s="37" t="s">
        <v>34</v>
      </c>
      <c r="AX66" s="37">
        <v>915182.14</v>
      </c>
      <c r="AZ66" s="37">
        <v>651181.19999999995</v>
      </c>
      <c r="BB66" s="37">
        <v>1566363.34</v>
      </c>
      <c r="BD66" s="37" t="s">
        <v>155</v>
      </c>
      <c r="BE66" s="37">
        <v>4308189.49</v>
      </c>
      <c r="BG66" s="37">
        <v>2060602.42</v>
      </c>
      <c r="BI66" s="37">
        <v>6368791.9100000001</v>
      </c>
    </row>
    <row r="67" spans="1:61" ht="22.5" x14ac:dyDescent="0.2">
      <c r="A67" s="38" t="s">
        <v>60</v>
      </c>
      <c r="C67" s="40">
        <v>0</v>
      </c>
      <c r="E67" s="44">
        <v>3591667.02</v>
      </c>
      <c r="G67" s="40">
        <v>3591667.02</v>
      </c>
      <c r="H67" s="35">
        <f t="shared" si="5"/>
        <v>0</v>
      </c>
      <c r="I67" s="38" t="s">
        <v>60</v>
      </c>
      <c r="J67" s="38"/>
      <c r="K67" s="39">
        <v>0</v>
      </c>
      <c r="L67" s="39"/>
      <c r="M67" s="39">
        <v>499106.38</v>
      </c>
      <c r="N67" s="39"/>
      <c r="O67" s="39">
        <v>499106.38</v>
      </c>
      <c r="Q67" s="47" t="s">
        <v>60</v>
      </c>
      <c r="S67" s="46">
        <v>499106.38</v>
      </c>
      <c r="U67" s="37">
        <v>1157566.96</v>
      </c>
      <c r="W67" s="37">
        <v>1656673.34</v>
      </c>
      <c r="X67" s="35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5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5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5">
        <f t="shared" si="9"/>
        <v>0</v>
      </c>
      <c r="AW67" s="37" t="s">
        <v>35</v>
      </c>
      <c r="AX67" s="37">
        <v>42720860.890000001</v>
      </c>
      <c r="AZ67" s="37">
        <v>19173786.98</v>
      </c>
      <c r="BB67" s="37">
        <v>61894647.869999997</v>
      </c>
      <c r="BD67" s="37" t="s">
        <v>34</v>
      </c>
      <c r="BE67" s="37">
        <v>1566363.34</v>
      </c>
      <c r="BG67" s="37">
        <v>584515.18999999994</v>
      </c>
      <c r="BI67" s="37">
        <v>2150878.5299999998</v>
      </c>
    </row>
    <row r="68" spans="1:61" x14ac:dyDescent="0.2">
      <c r="A68" s="38" t="s">
        <v>8</v>
      </c>
      <c r="C68" s="40">
        <v>0</v>
      </c>
      <c r="E68" s="44">
        <v>3425431.27</v>
      </c>
      <c r="G68" s="40">
        <v>3425431.27</v>
      </c>
      <c r="H68" s="35">
        <f t="shared" si="5"/>
        <v>0</v>
      </c>
      <c r="I68" s="39" t="s">
        <v>61</v>
      </c>
      <c r="J68" s="39"/>
      <c r="K68" s="39">
        <v>0</v>
      </c>
      <c r="L68" s="39"/>
      <c r="M68" s="39">
        <v>1296857.32</v>
      </c>
      <c r="N68" s="39"/>
      <c r="O68" s="39">
        <v>1296857.32</v>
      </c>
      <c r="Q68" s="47" t="s">
        <v>8</v>
      </c>
      <c r="S68" s="46">
        <v>1296857.32</v>
      </c>
      <c r="U68" s="37">
        <v>1420549.27</v>
      </c>
      <c r="W68" s="37">
        <v>2717406.59</v>
      </c>
      <c r="X68" s="35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5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5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5">
        <f t="shared" si="9"/>
        <v>0</v>
      </c>
      <c r="AW68" s="37" t="s">
        <v>214</v>
      </c>
      <c r="AX68" s="37">
        <v>0</v>
      </c>
      <c r="AZ68" s="37">
        <v>725000</v>
      </c>
      <c r="BB68" s="37">
        <v>725000</v>
      </c>
      <c r="BD68" s="37" t="s">
        <v>157</v>
      </c>
      <c r="BE68" s="37">
        <v>61894647.869999997</v>
      </c>
      <c r="BG68" s="37">
        <v>18555195.579999998</v>
      </c>
      <c r="BI68" s="37">
        <v>80449843.450000003</v>
      </c>
    </row>
    <row r="69" spans="1:61" x14ac:dyDescent="0.2">
      <c r="A69" s="38" t="s">
        <v>9</v>
      </c>
      <c r="C69" s="40">
        <v>0</v>
      </c>
      <c r="E69" s="44">
        <v>16135492.73</v>
      </c>
      <c r="G69" s="40">
        <v>16135492.73</v>
      </c>
      <c r="H69" s="35">
        <f t="shared" si="5"/>
        <v>0</v>
      </c>
      <c r="I69" s="39" t="s">
        <v>9</v>
      </c>
      <c r="J69" s="39"/>
      <c r="K69" s="38">
        <v>0</v>
      </c>
      <c r="L69" s="38"/>
      <c r="M69" s="38">
        <v>4010121.06</v>
      </c>
      <c r="N69" s="38"/>
      <c r="O69" s="38">
        <v>4010121.06</v>
      </c>
      <c r="Q69" s="47" t="s">
        <v>9</v>
      </c>
      <c r="S69" s="46">
        <v>4010121.06</v>
      </c>
      <c r="U69" s="37">
        <v>5036800.24</v>
      </c>
      <c r="W69" s="37">
        <v>9046921.3000000007</v>
      </c>
      <c r="X69" s="35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5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5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5">
        <f t="shared" si="9"/>
        <v>0</v>
      </c>
      <c r="AW69" s="37" t="s">
        <v>38</v>
      </c>
      <c r="AX69" s="37">
        <v>231008.74</v>
      </c>
      <c r="AZ69" s="37">
        <v>164257.70000000001</v>
      </c>
      <c r="BB69" s="37">
        <v>395266.44</v>
      </c>
      <c r="BD69" s="37" t="s">
        <v>214</v>
      </c>
      <c r="BE69" s="37">
        <v>725000</v>
      </c>
      <c r="BG69" s="37">
        <v>0</v>
      </c>
      <c r="BI69" s="37">
        <v>725000</v>
      </c>
    </row>
    <row r="70" spans="1:61" ht="33.75" x14ac:dyDescent="0.2">
      <c r="A70" s="38" t="s">
        <v>10</v>
      </c>
      <c r="C70" s="40">
        <v>0</v>
      </c>
      <c r="E70" s="44">
        <v>2258875.7000000002</v>
      </c>
      <c r="G70" s="40">
        <v>2258875.7000000002</v>
      </c>
      <c r="H70" s="35">
        <f t="shared" si="5"/>
        <v>0</v>
      </c>
      <c r="I70" s="38" t="s">
        <v>62</v>
      </c>
      <c r="J70" s="38"/>
      <c r="K70" s="38">
        <v>0</v>
      </c>
      <c r="L70" s="38"/>
      <c r="M70" s="38">
        <v>548688.92000000004</v>
      </c>
      <c r="N70" s="38"/>
      <c r="O70" s="38">
        <v>548688.92000000004</v>
      </c>
      <c r="Q70" s="47" t="s">
        <v>141</v>
      </c>
      <c r="S70" s="46">
        <v>548688.92000000004</v>
      </c>
      <c r="U70" s="37">
        <v>659198.74</v>
      </c>
      <c r="W70" s="37">
        <v>1207887.6599999999</v>
      </c>
      <c r="X70" s="35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5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5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5">
        <f t="shared" si="9"/>
        <v>0</v>
      </c>
      <c r="AW70" s="37" t="s">
        <v>39</v>
      </c>
      <c r="AX70" s="37">
        <v>27970578.559999999</v>
      </c>
      <c r="AZ70" s="37">
        <v>13972272.630000001</v>
      </c>
      <c r="BB70" s="37">
        <v>41942851.189999998</v>
      </c>
      <c r="BD70" s="37" t="s">
        <v>224</v>
      </c>
      <c r="BE70" s="37">
        <v>395266.44</v>
      </c>
      <c r="BG70" s="37">
        <v>98493.68</v>
      </c>
      <c r="BI70" s="37">
        <v>493760.12</v>
      </c>
    </row>
    <row r="71" spans="1:61" x14ac:dyDescent="0.2">
      <c r="A71" s="38" t="s">
        <v>11</v>
      </c>
      <c r="C71" s="40">
        <v>0</v>
      </c>
      <c r="E71" s="44">
        <v>21040145.34</v>
      </c>
      <c r="G71" s="40">
        <v>21040145.34</v>
      </c>
      <c r="H71" s="35">
        <f t="shared" si="5"/>
        <v>0</v>
      </c>
      <c r="I71" s="38" t="s">
        <v>11</v>
      </c>
      <c r="J71" s="38"/>
      <c r="K71" s="38"/>
      <c r="L71" s="38"/>
      <c r="M71" s="38">
        <v>1403779.75</v>
      </c>
      <c r="N71" s="38"/>
      <c r="O71" s="38">
        <v>1403779.75</v>
      </c>
      <c r="Q71" s="47" t="s">
        <v>11</v>
      </c>
      <c r="S71" s="46">
        <v>1403779.75</v>
      </c>
      <c r="U71" s="37">
        <v>2534637.0099999998</v>
      </c>
      <c r="W71" s="37">
        <v>3938416.76</v>
      </c>
      <c r="X71" s="35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5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5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5">
        <f t="shared" si="9"/>
        <v>0</v>
      </c>
      <c r="AW71" s="37" t="s">
        <v>40</v>
      </c>
      <c r="AX71" s="37">
        <v>20990583.539999999</v>
      </c>
      <c r="AZ71" s="37">
        <v>8161474.2000000002</v>
      </c>
      <c r="BB71" s="37">
        <v>29152057.739999998</v>
      </c>
      <c r="BD71" s="37" t="s">
        <v>39</v>
      </c>
      <c r="BE71" s="37">
        <v>41942851.189999998</v>
      </c>
      <c r="BG71" s="37">
        <v>15298534.83</v>
      </c>
      <c r="BI71" s="37">
        <v>57241386.020000003</v>
      </c>
    </row>
    <row r="72" spans="1:61" x14ac:dyDescent="0.2">
      <c r="A72" s="38"/>
      <c r="C72" s="40"/>
      <c r="E72" s="44"/>
      <c r="G72" s="40"/>
      <c r="H72" s="35">
        <f t="shared" si="5"/>
        <v>0</v>
      </c>
      <c r="I72" s="38"/>
      <c r="J72" s="38"/>
      <c r="K72" s="38">
        <v>0</v>
      </c>
      <c r="L72" s="38"/>
      <c r="N72" s="38"/>
      <c r="Q72" s="47"/>
      <c r="X72" s="35">
        <f t="shared" si="6"/>
        <v>0</v>
      </c>
      <c r="Y72" s="7"/>
      <c r="AF72" s="35">
        <f t="shared" si="7"/>
        <v>0</v>
      </c>
      <c r="AG72" s="7"/>
      <c r="AN72" s="35">
        <f t="shared" si="8"/>
        <v>0</v>
      </c>
      <c r="AO72" s="7"/>
      <c r="AV72" s="35">
        <f t="shared" si="9"/>
        <v>0</v>
      </c>
      <c r="AW72" s="37" t="s">
        <v>41</v>
      </c>
      <c r="AX72" s="37">
        <v>23997971.609999999</v>
      </c>
      <c r="AZ72" s="37">
        <v>12151189.869999999</v>
      </c>
      <c r="BB72" s="37">
        <v>36149161.479999997</v>
      </c>
      <c r="BD72" s="37" t="s">
        <v>159</v>
      </c>
      <c r="BE72" s="37">
        <v>29152057.739999998</v>
      </c>
      <c r="BG72" s="37">
        <v>12382669.43</v>
      </c>
      <c r="BI72" s="37">
        <v>41534727.170000002</v>
      </c>
    </row>
    <row r="73" spans="1:61" ht="33.75" x14ac:dyDescent="0.2">
      <c r="A73" s="38" t="s">
        <v>142</v>
      </c>
      <c r="C73" s="40">
        <v>0</v>
      </c>
      <c r="E73" s="44">
        <v>1129236.02</v>
      </c>
      <c r="G73" s="40">
        <v>1129236.02</v>
      </c>
      <c r="H73" s="35">
        <f t="shared" si="5"/>
        <v>0</v>
      </c>
      <c r="I73" s="38" t="s">
        <v>63</v>
      </c>
      <c r="J73" s="38"/>
      <c r="K73" s="39">
        <v>0</v>
      </c>
      <c r="L73" s="39"/>
      <c r="M73" s="39">
        <v>338930.26</v>
      </c>
      <c r="N73" s="39"/>
      <c r="O73" s="39">
        <v>338930.26</v>
      </c>
      <c r="Q73" s="47" t="s">
        <v>143</v>
      </c>
      <c r="S73" s="46">
        <v>338930.26</v>
      </c>
      <c r="U73" s="37">
        <v>309316.40000000002</v>
      </c>
      <c r="W73" s="37">
        <v>648246.66</v>
      </c>
      <c r="X73" s="35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5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5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5">
        <f t="shared" si="9"/>
        <v>0</v>
      </c>
      <c r="AW73" s="37" t="s">
        <v>42</v>
      </c>
      <c r="AX73" s="37">
        <v>5555183.2800000003</v>
      </c>
      <c r="AZ73" s="37">
        <v>3644429.06</v>
      </c>
      <c r="BB73" s="37">
        <v>9199612.3399999999</v>
      </c>
      <c r="BD73" s="37" t="s">
        <v>41</v>
      </c>
      <c r="BE73" s="37">
        <v>36149161.479999997</v>
      </c>
      <c r="BG73" s="37">
        <v>15158703.43</v>
      </c>
      <c r="BI73" s="37">
        <v>51307864.909999996</v>
      </c>
    </row>
    <row r="74" spans="1:61" x14ac:dyDescent="0.2">
      <c r="A74" s="38" t="s">
        <v>64</v>
      </c>
      <c r="B74" s="40"/>
      <c r="C74" s="53">
        <v>0</v>
      </c>
      <c r="E74" s="44">
        <v>4469870.0599999996</v>
      </c>
      <c r="G74" s="40">
        <v>4469870.0599999996</v>
      </c>
      <c r="H74" s="35">
        <f t="shared" si="5"/>
        <v>0</v>
      </c>
      <c r="I74" s="39" t="s">
        <v>64</v>
      </c>
      <c r="J74" s="39"/>
      <c r="K74" s="38">
        <v>0</v>
      </c>
      <c r="L74" s="38"/>
      <c r="M74" s="38">
        <v>2082614.7</v>
      </c>
      <c r="N74" s="38"/>
      <c r="O74" s="38">
        <v>2082614.7</v>
      </c>
      <c r="Q74" s="47" t="s">
        <v>64</v>
      </c>
      <c r="S74" s="46">
        <v>2082614.7</v>
      </c>
      <c r="U74" s="37">
        <v>1188278.19</v>
      </c>
      <c r="W74" s="37">
        <v>3270892.89</v>
      </c>
      <c r="X74" s="35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5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5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5">
        <f t="shared" si="9"/>
        <v>0</v>
      </c>
      <c r="AW74" s="37" t="s">
        <v>43</v>
      </c>
      <c r="AX74" s="37">
        <v>57785315.859999999</v>
      </c>
      <c r="AZ74" s="37">
        <v>27085776.23</v>
      </c>
      <c r="BB74" s="37">
        <v>84871092.090000004</v>
      </c>
      <c r="BD74" s="37" t="s">
        <v>42</v>
      </c>
      <c r="BE74" s="37">
        <v>9199612.3399999999</v>
      </c>
      <c r="BG74" s="37">
        <v>-2011428.26</v>
      </c>
      <c r="BI74" s="37">
        <v>7188184.0800000001</v>
      </c>
    </row>
    <row r="75" spans="1:61" ht="22.5" x14ac:dyDescent="0.2">
      <c r="A75" s="38" t="s">
        <v>65</v>
      </c>
      <c r="C75" s="40">
        <v>0</v>
      </c>
      <c r="E75" s="44">
        <v>94970</v>
      </c>
      <c r="G75" s="40">
        <v>94970</v>
      </c>
      <c r="H75" s="35">
        <f t="shared" si="5"/>
        <v>0</v>
      </c>
      <c r="I75" s="38" t="s">
        <v>65</v>
      </c>
      <c r="J75" s="38"/>
      <c r="K75" s="39">
        <v>0</v>
      </c>
      <c r="L75" s="39"/>
      <c r="M75" s="39">
        <v>24950</v>
      </c>
      <c r="N75" s="39"/>
      <c r="O75" s="39">
        <v>24950</v>
      </c>
      <c r="Q75" s="47" t="s">
        <v>144</v>
      </c>
      <c r="S75" s="46">
        <v>24950</v>
      </c>
      <c r="U75" s="37">
        <v>38000</v>
      </c>
      <c r="W75" s="37">
        <v>62950</v>
      </c>
      <c r="X75" s="35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5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5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5">
        <f t="shared" si="9"/>
        <v>0</v>
      </c>
      <c r="AW75" s="37" t="s">
        <v>44</v>
      </c>
      <c r="AX75" s="37">
        <v>3536870.06</v>
      </c>
      <c r="AZ75" s="37">
        <v>2898004.01</v>
      </c>
      <c r="BB75" s="37">
        <v>6434874.0700000003</v>
      </c>
      <c r="BD75" s="37" t="s">
        <v>43</v>
      </c>
      <c r="BE75" s="37">
        <v>84871092.090000004</v>
      </c>
      <c r="BG75" s="37">
        <v>32164875.800000001</v>
      </c>
      <c r="BI75" s="37">
        <v>117035967.89</v>
      </c>
    </row>
    <row r="76" spans="1:61" x14ac:dyDescent="0.2">
      <c r="A76" s="38" t="s">
        <v>15</v>
      </c>
      <c r="C76" s="40">
        <v>0</v>
      </c>
      <c r="E76" s="44">
        <v>9017796.4399999995</v>
      </c>
      <c r="G76" s="40">
        <v>9017796.4399999995</v>
      </c>
      <c r="H76" s="35">
        <f t="shared" si="5"/>
        <v>0</v>
      </c>
      <c r="I76" s="39" t="s">
        <v>15</v>
      </c>
      <c r="J76" s="39"/>
      <c r="K76" s="39"/>
      <c r="L76" s="39"/>
      <c r="M76" s="39">
        <v>3318402.37</v>
      </c>
      <c r="N76" s="39"/>
      <c r="O76" s="39">
        <v>3318402.37</v>
      </c>
      <c r="Q76" s="47" t="s">
        <v>15</v>
      </c>
      <c r="S76" s="46">
        <v>3318402.37</v>
      </c>
      <c r="U76" s="37">
        <v>4241609.1399999997</v>
      </c>
      <c r="W76" s="37">
        <v>7560011.5099999998</v>
      </c>
      <c r="X76" s="35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5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5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5">
        <f t="shared" si="9"/>
        <v>0</v>
      </c>
      <c r="AW76" s="37" t="s">
        <v>45</v>
      </c>
      <c r="AX76" s="37">
        <v>1656048.62</v>
      </c>
      <c r="AZ76" s="37">
        <v>1008232.34</v>
      </c>
      <c r="BB76" s="37">
        <v>2664280.96</v>
      </c>
      <c r="BD76" s="37" t="s">
        <v>44</v>
      </c>
      <c r="BE76" s="37">
        <v>6434874.0700000003</v>
      </c>
      <c r="BG76" s="37">
        <v>5045452.62</v>
      </c>
      <c r="BI76" s="37">
        <v>11480326.689999999</v>
      </c>
    </row>
    <row r="77" spans="1:61" x14ac:dyDescent="0.2">
      <c r="A77" s="38"/>
      <c r="C77" s="40"/>
      <c r="E77" s="44"/>
      <c r="G77" s="40"/>
      <c r="H77" s="35">
        <f t="shared" si="5"/>
        <v>0</v>
      </c>
      <c r="I77" s="39"/>
      <c r="J77" s="39"/>
      <c r="K77" s="39">
        <v>0</v>
      </c>
      <c r="L77" s="39"/>
      <c r="Q77" s="47"/>
      <c r="X77" s="35">
        <f t="shared" si="6"/>
        <v>0</v>
      </c>
      <c r="Y77" s="9"/>
      <c r="AF77" s="35">
        <f t="shared" si="7"/>
        <v>0</v>
      </c>
      <c r="AG77" s="9"/>
      <c r="AN77" s="35">
        <f t="shared" si="8"/>
        <v>0</v>
      </c>
      <c r="AO77" s="9"/>
      <c r="AV77" s="35">
        <f t="shared" si="9"/>
        <v>0</v>
      </c>
      <c r="AW77" s="37" t="s">
        <v>46</v>
      </c>
      <c r="AX77" s="37">
        <v>4492927.8499999996</v>
      </c>
      <c r="AZ77" s="37">
        <v>2474160.06</v>
      </c>
      <c r="BB77" s="37">
        <v>6967087.9100000001</v>
      </c>
      <c r="BD77" s="37" t="s">
        <v>45</v>
      </c>
      <c r="BE77" s="37">
        <v>2664280.96</v>
      </c>
      <c r="BG77" s="37">
        <v>1301773.25</v>
      </c>
      <c r="BI77" s="37">
        <v>3966054.21</v>
      </c>
    </row>
    <row r="78" spans="1:61" x14ac:dyDescent="0.2">
      <c r="A78" s="38" t="s">
        <v>17</v>
      </c>
      <c r="C78" s="40">
        <v>0</v>
      </c>
      <c r="E78" s="44">
        <v>126148862.84</v>
      </c>
      <c r="G78" s="40">
        <v>126148862.84</v>
      </c>
      <c r="H78" s="35">
        <f t="shared" si="5"/>
        <v>0</v>
      </c>
      <c r="I78" s="39" t="s">
        <v>17</v>
      </c>
      <c r="J78" s="39"/>
      <c r="K78" s="39">
        <v>0</v>
      </c>
      <c r="L78" s="39"/>
      <c r="M78" s="39">
        <v>39633868.079999998</v>
      </c>
      <c r="N78" s="39"/>
      <c r="O78" s="39">
        <v>39633868.079999998</v>
      </c>
      <c r="Q78" s="47" t="s">
        <v>17</v>
      </c>
      <c r="S78" s="46">
        <v>39633868.079999998</v>
      </c>
      <c r="U78" s="37">
        <v>49445506.759999998</v>
      </c>
      <c r="W78" s="37">
        <v>89079374.840000004</v>
      </c>
      <c r="X78" s="35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5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5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5">
        <f t="shared" si="9"/>
        <v>0</v>
      </c>
      <c r="AW78" s="37" t="s">
        <v>47</v>
      </c>
      <c r="AX78" s="37">
        <v>2730235.79</v>
      </c>
      <c r="AZ78" s="37">
        <v>2799531.58</v>
      </c>
      <c r="BB78" s="37">
        <v>5529767.3700000001</v>
      </c>
      <c r="BD78" s="37" t="s">
        <v>46</v>
      </c>
      <c r="BE78" s="37">
        <v>6967087.9100000001</v>
      </c>
      <c r="BG78" s="37">
        <v>3313194.29</v>
      </c>
      <c r="BI78" s="37">
        <v>10280282.199999999</v>
      </c>
    </row>
    <row r="79" spans="1:61" x14ac:dyDescent="0.2">
      <c r="A79" s="38" t="s">
        <v>18</v>
      </c>
      <c r="B79" s="40">
        <v>0</v>
      </c>
      <c r="E79" s="44">
        <v>72999094.799999997</v>
      </c>
      <c r="G79" s="54">
        <v>72999094.799999997</v>
      </c>
      <c r="H79" s="35">
        <f t="shared" si="5"/>
        <v>0</v>
      </c>
      <c r="I79" s="39" t="s">
        <v>66</v>
      </c>
      <c r="J79" s="39"/>
      <c r="K79" s="39">
        <v>0</v>
      </c>
      <c r="L79" s="39"/>
      <c r="M79" s="39">
        <v>24333031.579999998</v>
      </c>
      <c r="N79" s="39"/>
      <c r="O79" s="39">
        <v>24333031.579999998</v>
      </c>
      <c r="Q79" s="47" t="s">
        <v>18</v>
      </c>
      <c r="S79" s="46">
        <v>24333031.579999998</v>
      </c>
      <c r="U79" s="37">
        <v>24333031.579999998</v>
      </c>
      <c r="W79" s="37">
        <v>48666063.159999996</v>
      </c>
      <c r="X79" s="35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5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5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5">
        <f t="shared" si="9"/>
        <v>0</v>
      </c>
      <c r="AW79" s="37" t="s">
        <v>167</v>
      </c>
      <c r="AX79" s="37">
        <v>671088</v>
      </c>
      <c r="AZ79" s="37">
        <v>386451</v>
      </c>
      <c r="BB79" s="37">
        <v>1057539</v>
      </c>
      <c r="BD79" s="37" t="s">
        <v>47</v>
      </c>
      <c r="BE79" s="37">
        <v>5529767.3700000001</v>
      </c>
      <c r="BG79" s="37">
        <v>1889332.91</v>
      </c>
      <c r="BI79" s="37">
        <v>7419100.2800000003</v>
      </c>
    </row>
    <row r="80" spans="1:61" x14ac:dyDescent="0.2">
      <c r="A80" s="38" t="s">
        <v>19</v>
      </c>
      <c r="B80" s="40">
        <v>0</v>
      </c>
      <c r="E80" s="44">
        <v>584139.69999999995</v>
      </c>
      <c r="G80" s="54">
        <v>584139.69999999995</v>
      </c>
      <c r="H80" s="35">
        <f t="shared" si="5"/>
        <v>0</v>
      </c>
      <c r="I80" s="39" t="s">
        <v>19</v>
      </c>
      <c r="J80" s="39"/>
      <c r="K80" s="39">
        <v>0</v>
      </c>
      <c r="L80" s="39"/>
      <c r="M80" s="39">
        <v>339151.4</v>
      </c>
      <c r="N80" s="39"/>
      <c r="O80" s="39">
        <v>339151.4</v>
      </c>
      <c r="Q80" s="47" t="s">
        <v>19</v>
      </c>
      <c r="S80" s="46">
        <v>339151.4</v>
      </c>
      <c r="U80" s="37">
        <v>95570.4</v>
      </c>
      <c r="W80" s="37">
        <v>434721.8</v>
      </c>
      <c r="X80" s="35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5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5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5">
        <f t="shared" si="9"/>
        <v>0</v>
      </c>
      <c r="AW80" s="37" t="s">
        <v>49</v>
      </c>
      <c r="AX80" s="37">
        <v>28287934.09</v>
      </c>
      <c r="AZ80" s="37">
        <v>13469281.9</v>
      </c>
      <c r="BB80" s="37">
        <v>41757215.990000002</v>
      </c>
      <c r="BD80" s="37" t="s">
        <v>48</v>
      </c>
      <c r="BE80" s="37">
        <v>1057539</v>
      </c>
      <c r="BG80" s="37">
        <v>347670</v>
      </c>
      <c r="BI80" s="37">
        <v>1405209</v>
      </c>
    </row>
    <row r="81" spans="1:62" x14ac:dyDescent="0.2">
      <c r="A81" s="38"/>
      <c r="B81" s="40"/>
      <c r="E81" s="44"/>
      <c r="G81" s="37"/>
      <c r="I81" s="39" t="s">
        <v>20</v>
      </c>
      <c r="J81" s="39"/>
      <c r="Q81" s="39" t="s">
        <v>20</v>
      </c>
      <c r="X81" s="35">
        <f t="shared" si="6"/>
        <v>0</v>
      </c>
      <c r="Y81" s="9" t="s">
        <v>20</v>
      </c>
      <c r="AF81" s="35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5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5">
        <f t="shared" si="9"/>
        <v>0</v>
      </c>
      <c r="AW81" s="37" t="s">
        <v>50</v>
      </c>
      <c r="AX81" s="37">
        <v>1405749.48</v>
      </c>
      <c r="AZ81" s="37">
        <v>2535396.27</v>
      </c>
      <c r="BB81" s="37">
        <v>3941145.75</v>
      </c>
      <c r="BD81" s="37" t="s">
        <v>49</v>
      </c>
      <c r="BE81" s="37">
        <v>41757215.990000002</v>
      </c>
      <c r="BG81" s="37">
        <v>17253067.210000001</v>
      </c>
      <c r="BI81" s="37">
        <v>59010283.200000003</v>
      </c>
    </row>
    <row r="82" spans="1:62" x14ac:dyDescent="0.2">
      <c r="A82" s="38"/>
      <c r="B82" s="40"/>
      <c r="E82" s="44"/>
      <c r="G82" s="37"/>
      <c r="I82" s="39"/>
      <c r="J82" s="39"/>
      <c r="K82" s="39"/>
      <c r="L82" s="39"/>
      <c r="M82" s="39"/>
      <c r="N82" s="39"/>
      <c r="O82" s="39"/>
      <c r="Q82" s="47"/>
      <c r="X82" s="35">
        <f t="shared" si="6"/>
        <v>0</v>
      </c>
      <c r="Y82" s="9"/>
      <c r="AA82" s="8"/>
      <c r="AC82" s="8"/>
      <c r="AE82" s="8"/>
      <c r="AF82" s="35">
        <f t="shared" si="7"/>
        <v>0</v>
      </c>
      <c r="AG82" s="9"/>
      <c r="AN82" s="35">
        <f t="shared" si="8"/>
        <v>0</v>
      </c>
      <c r="AO82" s="9"/>
      <c r="AV82" s="35">
        <f t="shared" ref="AV82:AV83" si="10">+AP82-AL82</f>
        <v>0</v>
      </c>
      <c r="AW82" s="37" t="s">
        <v>51</v>
      </c>
      <c r="AX82" s="37">
        <v>32223083.59</v>
      </c>
      <c r="AZ82" s="37">
        <v>12878355.779999999</v>
      </c>
      <c r="BB82" s="37">
        <v>45101439.369999997</v>
      </c>
      <c r="BD82" s="37" t="s">
        <v>50</v>
      </c>
      <c r="BE82" s="37">
        <v>3941145.75</v>
      </c>
      <c r="BG82" s="37">
        <v>4948896.67</v>
      </c>
      <c r="BI82" s="37">
        <v>8890042.4199999999</v>
      </c>
    </row>
    <row r="83" spans="1:62" ht="22.5" x14ac:dyDescent="0.2">
      <c r="A83" s="38" t="s">
        <v>25</v>
      </c>
      <c r="B83" s="40">
        <v>0</v>
      </c>
      <c r="D83" s="40">
        <v>50806242.399999999</v>
      </c>
      <c r="F83" s="40">
        <v>50806242.399999999</v>
      </c>
      <c r="G83" s="37"/>
      <c r="H83" s="35">
        <f>+F83-AD83</f>
        <v>0</v>
      </c>
      <c r="I83" s="38" t="s">
        <v>25</v>
      </c>
      <c r="J83" s="38">
        <v>0</v>
      </c>
      <c r="K83" s="38"/>
      <c r="L83" s="38">
        <v>17219140.59</v>
      </c>
      <c r="M83" s="38"/>
      <c r="N83" s="38">
        <v>17219140.59</v>
      </c>
      <c r="O83" s="38"/>
      <c r="Q83" s="47" t="s">
        <v>25</v>
      </c>
      <c r="R83" s="37">
        <v>17219140.59</v>
      </c>
      <c r="T83" s="37">
        <v>16242776.99</v>
      </c>
      <c r="V83" s="37">
        <v>33461917.579999998</v>
      </c>
      <c r="X83" s="35">
        <f>+R83-N83</f>
        <v>0</v>
      </c>
      <c r="Y83" s="9" t="s">
        <v>25</v>
      </c>
      <c r="Z83" s="37">
        <v>33461917.579999998</v>
      </c>
      <c r="AA83" s="8"/>
      <c r="AB83" s="37">
        <v>17344324.82</v>
      </c>
      <c r="AC83" s="8"/>
      <c r="AD83" s="37">
        <v>50806242.399999999</v>
      </c>
      <c r="AE83" s="8"/>
      <c r="AF83" s="35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5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5">
        <f t="shared" si="10"/>
        <v>0</v>
      </c>
      <c r="AW83" s="37" t="s">
        <v>170</v>
      </c>
      <c r="AX83" s="37">
        <v>10743583.6</v>
      </c>
      <c r="AZ83" s="37">
        <v>2362837.5</v>
      </c>
      <c r="BB83" s="37">
        <v>13106421.1</v>
      </c>
      <c r="BD83" s="37" t="s">
        <v>51</v>
      </c>
      <c r="BE83" s="37">
        <v>45101439.369999997</v>
      </c>
      <c r="BG83" s="37">
        <v>19087092.23</v>
      </c>
      <c r="BI83" s="37">
        <v>64188531.600000001</v>
      </c>
    </row>
    <row r="84" spans="1:62" ht="22.5" x14ac:dyDescent="0.2">
      <c r="A84" s="38" t="s">
        <v>26</v>
      </c>
      <c r="B84" s="40">
        <v>0</v>
      </c>
      <c r="D84" s="40">
        <v>2423361.09</v>
      </c>
      <c r="F84" s="40">
        <v>2423361.09</v>
      </c>
      <c r="G84" s="37"/>
      <c r="H84" s="35">
        <f t="shared" ref="H84:H114" si="11">+F84-AD84</f>
        <v>0</v>
      </c>
      <c r="I84" s="38" t="s">
        <v>147</v>
      </c>
      <c r="J84" s="38">
        <v>0</v>
      </c>
      <c r="K84" s="38"/>
      <c r="L84" s="38">
        <v>708622.1</v>
      </c>
      <c r="M84" s="38"/>
      <c r="N84" s="38">
        <v>708622.1</v>
      </c>
      <c r="O84" s="38"/>
      <c r="Q84" s="47" t="s">
        <v>147</v>
      </c>
      <c r="R84" s="37">
        <v>708622.1</v>
      </c>
      <c r="T84" s="37">
        <v>880170.81</v>
      </c>
      <c r="V84" s="37">
        <v>1588792.91</v>
      </c>
      <c r="X84" s="35">
        <f t="shared" ref="X84:X142" si="12">+R84-N84</f>
        <v>0</v>
      </c>
      <c r="Y84" s="9" t="s">
        <v>147</v>
      </c>
      <c r="Z84" s="37">
        <v>1588792.91</v>
      </c>
      <c r="AA84" s="8"/>
      <c r="AB84" s="37">
        <v>834568.18</v>
      </c>
      <c r="AC84" s="8"/>
      <c r="AD84" s="37">
        <v>2423361.09</v>
      </c>
      <c r="AE84" s="8"/>
      <c r="AF84" s="35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5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5">
        <f t="shared" ref="AV84:AV107" si="15">+AP84-AL84</f>
        <v>0</v>
      </c>
      <c r="AW84" s="37" t="s">
        <v>53</v>
      </c>
      <c r="AX84" s="37">
        <v>3168730.41</v>
      </c>
      <c r="AZ84" s="37">
        <v>1348886.97</v>
      </c>
      <c r="BB84" s="37">
        <v>4517617.38</v>
      </c>
      <c r="BD84" s="37" t="s">
        <v>170</v>
      </c>
      <c r="BE84" s="37">
        <v>13106421.1</v>
      </c>
      <c r="BG84" s="37">
        <v>4531500.1399999997</v>
      </c>
      <c r="BI84" s="37">
        <v>17637921.239999998</v>
      </c>
    </row>
    <row r="85" spans="1:62" x14ac:dyDescent="0.2">
      <c r="A85" s="38" t="s">
        <v>27</v>
      </c>
      <c r="B85" s="40">
        <v>0</v>
      </c>
      <c r="D85" s="40">
        <v>13535171.85</v>
      </c>
      <c r="F85" s="40">
        <v>13535171.85</v>
      </c>
      <c r="G85" s="37"/>
      <c r="H85" s="35">
        <f t="shared" si="11"/>
        <v>0</v>
      </c>
      <c r="I85" s="38" t="s">
        <v>148</v>
      </c>
      <c r="J85" s="38">
        <v>0</v>
      </c>
      <c r="K85" s="38"/>
      <c r="L85" s="38">
        <v>4798720.07</v>
      </c>
      <c r="M85" s="38"/>
      <c r="N85" s="38">
        <v>4798720.07</v>
      </c>
      <c r="O85" s="38"/>
      <c r="Q85" s="47" t="s">
        <v>149</v>
      </c>
      <c r="R85" s="37">
        <v>4798720.07</v>
      </c>
      <c r="T85" s="37">
        <v>4363089.5</v>
      </c>
      <c r="V85" s="37">
        <v>9161809.5700000003</v>
      </c>
      <c r="X85" s="35">
        <f t="shared" si="12"/>
        <v>0</v>
      </c>
      <c r="Y85" s="9" t="s">
        <v>149</v>
      </c>
      <c r="Z85" s="37">
        <v>9161809.5700000003</v>
      </c>
      <c r="AA85" s="8"/>
      <c r="AB85" s="37">
        <v>4373362.28</v>
      </c>
      <c r="AC85" s="8"/>
      <c r="AD85" s="37">
        <v>13535171.85</v>
      </c>
      <c r="AE85" s="8"/>
      <c r="AF85" s="35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5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5">
        <f t="shared" si="15"/>
        <v>0</v>
      </c>
      <c r="AW85" s="37" t="s">
        <v>55</v>
      </c>
      <c r="AX85" s="37">
        <v>395868.45</v>
      </c>
      <c r="AZ85" s="37">
        <v>244980.85</v>
      </c>
      <c r="BB85" s="37">
        <v>640849.30000000005</v>
      </c>
      <c r="BD85" s="37" t="s">
        <v>53</v>
      </c>
      <c r="BE85" s="37">
        <v>4517617.38</v>
      </c>
      <c r="BG85" s="37">
        <v>1317266.97</v>
      </c>
      <c r="BI85" s="37">
        <v>5834884.3499999996</v>
      </c>
    </row>
    <row r="86" spans="1:62" x14ac:dyDescent="0.2">
      <c r="A86" s="38" t="s">
        <v>28</v>
      </c>
      <c r="B86" s="40">
        <v>0</v>
      </c>
      <c r="D86" s="40">
        <v>10409203.369999999</v>
      </c>
      <c r="F86" s="40">
        <v>10409203.369999999</v>
      </c>
      <c r="G86" s="37"/>
      <c r="H86" s="35">
        <f t="shared" si="11"/>
        <v>0</v>
      </c>
      <c r="I86" s="39" t="s">
        <v>28</v>
      </c>
      <c r="J86" s="39">
        <v>0</v>
      </c>
      <c r="K86" s="39"/>
      <c r="L86" s="39">
        <v>2986517.09</v>
      </c>
      <c r="M86" s="39"/>
      <c r="N86" s="39">
        <v>2986517.09</v>
      </c>
      <c r="O86" s="39"/>
      <c r="Q86" s="47" t="s">
        <v>28</v>
      </c>
      <c r="R86" s="37">
        <v>2986517.09</v>
      </c>
      <c r="T86" s="37">
        <v>4579972.92</v>
      </c>
      <c r="V86" s="37">
        <v>7566490.0099999998</v>
      </c>
      <c r="X86" s="35">
        <f t="shared" si="12"/>
        <v>0</v>
      </c>
      <c r="Y86" s="9" t="s">
        <v>28</v>
      </c>
      <c r="Z86" s="37">
        <v>7566490.0099999998</v>
      </c>
      <c r="AA86" s="8"/>
      <c r="AB86" s="37">
        <v>2842713.36</v>
      </c>
      <c r="AC86" s="8"/>
      <c r="AD86" s="37">
        <v>10409203.369999999</v>
      </c>
      <c r="AE86" s="8"/>
      <c r="AF86" s="35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5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5">
        <f t="shared" si="15"/>
        <v>0</v>
      </c>
      <c r="AW86" s="37" t="s">
        <v>172</v>
      </c>
      <c r="AX86" s="37">
        <v>7553037.2199999997</v>
      </c>
      <c r="AZ86" s="37">
        <v>0</v>
      </c>
      <c r="BB86" s="37">
        <v>7553037.2199999997</v>
      </c>
      <c r="BD86" s="37" t="s">
        <v>55</v>
      </c>
      <c r="BE86" s="37">
        <v>640849.30000000005</v>
      </c>
      <c r="BG86" s="37">
        <v>309234.98</v>
      </c>
      <c r="BI86" s="37">
        <v>950084.28</v>
      </c>
    </row>
    <row r="87" spans="1:62" ht="22.5" x14ac:dyDescent="0.2">
      <c r="A87" s="38" t="s">
        <v>29</v>
      </c>
      <c r="B87" s="40">
        <v>0</v>
      </c>
      <c r="D87" s="40">
        <v>17334166.5</v>
      </c>
      <c r="F87" s="40">
        <v>17334166.5</v>
      </c>
      <c r="G87" s="37"/>
      <c r="H87" s="35">
        <f t="shared" si="11"/>
        <v>0</v>
      </c>
      <c r="I87" s="38" t="s">
        <v>29</v>
      </c>
      <c r="J87" s="38">
        <v>0</v>
      </c>
      <c r="K87" s="38"/>
      <c r="L87" s="38">
        <v>5597496.4199999999</v>
      </c>
      <c r="M87" s="38"/>
      <c r="N87" s="38">
        <v>5597496.4199999999</v>
      </c>
      <c r="O87" s="38"/>
      <c r="Q87" s="47" t="s">
        <v>29</v>
      </c>
      <c r="R87" s="37">
        <v>5597496.4199999999</v>
      </c>
      <c r="T87" s="37">
        <v>5913575.3600000003</v>
      </c>
      <c r="V87" s="37">
        <v>11511071.779999999</v>
      </c>
      <c r="X87" s="35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5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5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5">
        <f t="shared" si="15"/>
        <v>0</v>
      </c>
      <c r="AW87" s="37" t="s">
        <v>173</v>
      </c>
      <c r="AY87" s="37">
        <v>7553037.2199999997</v>
      </c>
      <c r="BA87" s="37">
        <v>0</v>
      </c>
      <c r="BC87" s="37">
        <v>7553037.2199999997</v>
      </c>
      <c r="BD87" s="37" t="s">
        <v>56</v>
      </c>
      <c r="BE87" s="37">
        <v>0</v>
      </c>
      <c r="BG87" s="37">
        <v>3286968.01</v>
      </c>
      <c r="BI87" s="37">
        <v>3286968.01</v>
      </c>
    </row>
    <row r="88" spans="1:62" x14ac:dyDescent="0.2">
      <c r="A88" s="38" t="s">
        <v>30</v>
      </c>
      <c r="B88" s="40">
        <v>0</v>
      </c>
      <c r="D88" s="40">
        <v>1699236.66</v>
      </c>
      <c r="F88" s="40">
        <v>1699236.66</v>
      </c>
      <c r="G88" s="37"/>
      <c r="H88" s="35">
        <f t="shared" si="11"/>
        <v>0</v>
      </c>
      <c r="I88" s="38" t="s">
        <v>150</v>
      </c>
      <c r="J88" s="38">
        <v>0</v>
      </c>
      <c r="K88" s="38"/>
      <c r="L88" s="38">
        <v>556716.57999999996</v>
      </c>
      <c r="M88" s="38"/>
      <c r="N88" s="38">
        <v>556716.57999999996</v>
      </c>
      <c r="O88" s="38"/>
      <c r="Q88" s="47" t="s">
        <v>30</v>
      </c>
      <c r="R88" s="37">
        <v>556716.57999999996</v>
      </c>
      <c r="T88" s="37">
        <v>586626.07999999996</v>
      </c>
      <c r="V88" s="37">
        <v>1143342.6599999999</v>
      </c>
      <c r="X88" s="35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5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5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5">
        <f t="shared" si="15"/>
        <v>0</v>
      </c>
      <c r="AW88" s="37" t="s">
        <v>174</v>
      </c>
      <c r="AX88" s="37">
        <v>5732726.1600000001</v>
      </c>
      <c r="AZ88" s="37">
        <v>0</v>
      </c>
      <c r="BB88" s="37">
        <v>5732726.1600000001</v>
      </c>
      <c r="BD88" s="37" t="s">
        <v>225</v>
      </c>
      <c r="BE88" s="37">
        <v>0</v>
      </c>
      <c r="BG88" s="37">
        <v>266975293.37</v>
      </c>
      <c r="BI88" s="37">
        <v>266975293.37</v>
      </c>
    </row>
    <row r="89" spans="1:62" ht="22.5" x14ac:dyDescent="0.2">
      <c r="A89" s="38" t="s">
        <v>31</v>
      </c>
      <c r="B89" s="40">
        <v>0</v>
      </c>
      <c r="D89" s="40">
        <v>1298702.69</v>
      </c>
      <c r="F89" s="40">
        <v>1298702.69</v>
      </c>
      <c r="G89" s="37"/>
      <c r="H89" s="35">
        <f t="shared" si="11"/>
        <v>0</v>
      </c>
      <c r="I89" s="38" t="s">
        <v>152</v>
      </c>
      <c r="J89" s="38">
        <v>0</v>
      </c>
      <c r="K89" s="38"/>
      <c r="L89" s="38">
        <v>241460.33</v>
      </c>
      <c r="M89" s="38"/>
      <c r="N89" s="38">
        <v>241460.33</v>
      </c>
      <c r="O89" s="38"/>
      <c r="Q89" s="47" t="s">
        <v>31</v>
      </c>
      <c r="R89" s="37">
        <v>241460.33</v>
      </c>
      <c r="T89" s="37">
        <v>498157.73</v>
      </c>
      <c r="V89" s="37">
        <v>739618.06</v>
      </c>
      <c r="X89" s="35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5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5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5">
        <f t="shared" si="15"/>
        <v>0</v>
      </c>
      <c r="AW89" s="37" t="s">
        <v>176</v>
      </c>
      <c r="AY89" s="37">
        <v>5732726.1600000001</v>
      </c>
      <c r="BA89" s="37">
        <v>0</v>
      </c>
      <c r="BC89" s="37">
        <v>5732726.1600000001</v>
      </c>
      <c r="BD89" s="37" t="s">
        <v>172</v>
      </c>
      <c r="BE89" s="37">
        <v>7553037.2199999997</v>
      </c>
      <c r="BG89" s="37">
        <v>0</v>
      </c>
      <c r="BI89" s="37">
        <v>7553037.2199999997</v>
      </c>
    </row>
    <row r="90" spans="1:62" x14ac:dyDescent="0.2">
      <c r="A90" s="38" t="s">
        <v>32</v>
      </c>
      <c r="B90" s="40">
        <v>0</v>
      </c>
      <c r="D90" s="40">
        <v>465645.09</v>
      </c>
      <c r="F90" s="40">
        <v>465645.09</v>
      </c>
      <c r="G90" s="37"/>
      <c r="H90" s="35">
        <f t="shared" si="11"/>
        <v>0</v>
      </c>
      <c r="I90" s="39" t="s">
        <v>32</v>
      </c>
      <c r="J90" s="39">
        <v>0</v>
      </c>
      <c r="K90" s="39"/>
      <c r="L90" s="39">
        <v>77617.59</v>
      </c>
      <c r="M90" s="39"/>
      <c r="N90" s="39">
        <v>77617.59</v>
      </c>
      <c r="O90" s="39"/>
      <c r="Q90" s="47" t="s">
        <v>153</v>
      </c>
      <c r="R90" s="37">
        <v>77617.59</v>
      </c>
      <c r="T90" s="37">
        <v>133644.76</v>
      </c>
      <c r="V90" s="37">
        <v>211262.35</v>
      </c>
      <c r="X90" s="35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5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5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5">
        <f t="shared" si="15"/>
        <v>0</v>
      </c>
      <c r="AW90" s="37" t="s">
        <v>177</v>
      </c>
      <c r="AX90" s="37">
        <v>619425</v>
      </c>
      <c r="AZ90" s="37">
        <v>0</v>
      </c>
      <c r="BB90" s="37">
        <v>619425</v>
      </c>
      <c r="BD90" s="37" t="s">
        <v>173</v>
      </c>
      <c r="BF90" s="37">
        <v>7553037.2199999997</v>
      </c>
      <c r="BH90" s="37">
        <v>0</v>
      </c>
      <c r="BJ90" s="37">
        <v>7553037.2199999997</v>
      </c>
    </row>
    <row r="91" spans="1:62" ht="22.5" x14ac:dyDescent="0.2">
      <c r="A91" s="38" t="s">
        <v>33</v>
      </c>
      <c r="B91" s="40">
        <v>0</v>
      </c>
      <c r="D91" s="40">
        <v>1360663.82</v>
      </c>
      <c r="F91" s="40">
        <v>1360663.82</v>
      </c>
      <c r="H91" s="35">
        <f t="shared" si="11"/>
        <v>0</v>
      </c>
      <c r="I91" s="38" t="s">
        <v>154</v>
      </c>
      <c r="J91" s="38">
        <v>0</v>
      </c>
      <c r="K91" s="38"/>
      <c r="L91" s="38">
        <v>77425.14</v>
      </c>
      <c r="M91" s="38"/>
      <c r="N91" s="38">
        <v>77425.14</v>
      </c>
      <c r="O91" s="38"/>
      <c r="Q91" s="47" t="s">
        <v>33</v>
      </c>
      <c r="R91" s="37">
        <v>77425.14</v>
      </c>
      <c r="T91" s="37">
        <v>502421.09</v>
      </c>
      <c r="V91" s="37">
        <v>579846.23</v>
      </c>
      <c r="X91" s="35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5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5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5">
        <f t="shared" si="15"/>
        <v>0</v>
      </c>
      <c r="AW91" s="37" t="s">
        <v>178</v>
      </c>
      <c r="AY91" s="37">
        <v>619425</v>
      </c>
      <c r="BA91" s="37">
        <v>0</v>
      </c>
      <c r="BC91" s="37">
        <v>619425</v>
      </c>
      <c r="BD91" s="37" t="s">
        <v>174</v>
      </c>
      <c r="BE91" s="37">
        <v>5732726.1600000001</v>
      </c>
      <c r="BG91" s="37">
        <v>0</v>
      </c>
      <c r="BI91" s="37">
        <v>5732726.1600000001</v>
      </c>
    </row>
    <row r="92" spans="1:62" ht="22.5" x14ac:dyDescent="0.2">
      <c r="A92" s="38" t="s">
        <v>34</v>
      </c>
      <c r="B92" s="40">
        <v>0</v>
      </c>
      <c r="D92" s="40">
        <v>264932.59999999998</v>
      </c>
      <c r="F92" s="40">
        <v>264932.59999999998</v>
      </c>
      <c r="G92" s="37"/>
      <c r="H92" s="35">
        <f t="shared" si="11"/>
        <v>0</v>
      </c>
      <c r="I92" s="38" t="s">
        <v>34</v>
      </c>
      <c r="J92" s="38">
        <v>0</v>
      </c>
      <c r="K92" s="38"/>
      <c r="L92" s="38">
        <v>888.01</v>
      </c>
      <c r="M92" s="38"/>
      <c r="N92" s="38">
        <v>888.01</v>
      </c>
      <c r="O92" s="38"/>
      <c r="Q92" s="47" t="s">
        <v>156</v>
      </c>
      <c r="R92" s="37">
        <v>888.01</v>
      </c>
      <c r="T92" s="37">
        <v>24490.83</v>
      </c>
      <c r="V92" s="37">
        <v>25378.84</v>
      </c>
      <c r="X92" s="35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5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5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5">
        <f t="shared" si="15"/>
        <v>0</v>
      </c>
      <c r="AW92" s="37" t="s">
        <v>179</v>
      </c>
      <c r="AX92" s="37">
        <v>654524259.76999998</v>
      </c>
      <c r="AZ92" s="37">
        <v>0</v>
      </c>
      <c r="BB92" s="37">
        <v>654524259.76999998</v>
      </c>
      <c r="BD92" s="37" t="s">
        <v>176</v>
      </c>
      <c r="BF92" s="37">
        <v>5732726.1600000001</v>
      </c>
      <c r="BH92" s="37">
        <v>0</v>
      </c>
      <c r="BJ92" s="37">
        <v>5732726.1600000001</v>
      </c>
    </row>
    <row r="93" spans="1:62" x14ac:dyDescent="0.2">
      <c r="A93" s="38" t="s">
        <v>35</v>
      </c>
      <c r="B93" s="40">
        <v>0</v>
      </c>
      <c r="D93" s="40">
        <v>22052222.600000001</v>
      </c>
      <c r="F93" s="40">
        <v>22052222.600000001</v>
      </c>
      <c r="G93" s="37"/>
      <c r="H93" s="35">
        <f t="shared" si="11"/>
        <v>0</v>
      </c>
      <c r="I93" s="38" t="s">
        <v>157</v>
      </c>
      <c r="J93" s="38">
        <v>0</v>
      </c>
      <c r="K93" s="38"/>
      <c r="L93" s="38">
        <v>8519221.0700000003</v>
      </c>
      <c r="M93" s="38"/>
      <c r="N93" s="38">
        <v>8519221.0700000003</v>
      </c>
      <c r="O93" s="38"/>
      <c r="Q93" s="47" t="s">
        <v>35</v>
      </c>
      <c r="R93" s="37">
        <v>8519221.0700000003</v>
      </c>
      <c r="T93" s="37">
        <v>6113817.6299999999</v>
      </c>
      <c r="V93" s="37">
        <v>14633038.699999999</v>
      </c>
      <c r="X93" s="35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5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5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5">
        <f t="shared" si="15"/>
        <v>0</v>
      </c>
      <c r="AW93" s="37" t="s">
        <v>180</v>
      </c>
      <c r="AY93" s="37">
        <v>654524259.76999998</v>
      </c>
      <c r="BA93" s="37">
        <v>0</v>
      </c>
      <c r="BC93" s="37">
        <v>654524259.76999998</v>
      </c>
      <c r="BD93" s="37" t="s">
        <v>177</v>
      </c>
      <c r="BE93" s="37">
        <v>619425</v>
      </c>
      <c r="BG93" s="37">
        <v>0</v>
      </c>
      <c r="BI93" s="37">
        <v>619425</v>
      </c>
    </row>
    <row r="94" spans="1:62" x14ac:dyDescent="0.2">
      <c r="A94" s="38"/>
      <c r="B94" s="40"/>
      <c r="D94" s="40"/>
      <c r="F94" s="40"/>
      <c r="G94" s="37"/>
      <c r="H94" s="35">
        <f t="shared" si="11"/>
        <v>0</v>
      </c>
      <c r="I94" s="38"/>
      <c r="J94" s="38"/>
      <c r="K94" s="38"/>
      <c r="L94" s="38"/>
      <c r="M94" s="38"/>
      <c r="N94" s="38"/>
      <c r="O94" s="38"/>
      <c r="Q94" s="47"/>
      <c r="X94" s="35">
        <f t="shared" si="12"/>
        <v>0</v>
      </c>
      <c r="Y94" s="7"/>
      <c r="Z94" s="8"/>
      <c r="AB94" s="8"/>
      <c r="AD94" s="8"/>
      <c r="AF94" s="35">
        <f t="shared" si="13"/>
        <v>0</v>
      </c>
      <c r="AG94" s="7"/>
      <c r="AH94" s="8"/>
      <c r="AJ94" s="8"/>
      <c r="AL94" s="8"/>
      <c r="AN94" s="35">
        <f t="shared" si="14"/>
        <v>0</v>
      </c>
      <c r="AO94" s="7"/>
      <c r="AP94" s="8"/>
      <c r="AR94" s="8"/>
      <c r="AT94" s="8"/>
      <c r="AV94" s="35">
        <f t="shared" si="15"/>
        <v>0</v>
      </c>
      <c r="AW94" s="37" t="s">
        <v>181</v>
      </c>
      <c r="AX94" s="37">
        <v>450000</v>
      </c>
      <c r="AZ94" s="37">
        <v>0</v>
      </c>
      <c r="BB94" s="37">
        <v>450000</v>
      </c>
      <c r="BD94" s="37" t="s">
        <v>178</v>
      </c>
      <c r="BF94" s="37">
        <v>619425</v>
      </c>
      <c r="BH94" s="37">
        <v>0</v>
      </c>
      <c r="BJ94" s="37">
        <v>619425</v>
      </c>
    </row>
    <row r="95" spans="1:62" x14ac:dyDescent="0.2">
      <c r="A95" s="38"/>
      <c r="B95" s="40"/>
      <c r="D95" s="40"/>
      <c r="F95" s="40"/>
      <c r="G95" s="37"/>
      <c r="H95" s="35">
        <f t="shared" si="11"/>
        <v>0</v>
      </c>
      <c r="I95" s="38"/>
      <c r="J95" s="38"/>
      <c r="K95" s="38"/>
      <c r="L95" s="38"/>
      <c r="M95" s="38"/>
      <c r="N95" s="38"/>
      <c r="O95" s="38"/>
      <c r="Q95" s="47"/>
      <c r="X95" s="35">
        <f t="shared" si="12"/>
        <v>0</v>
      </c>
      <c r="Y95" s="7"/>
      <c r="Z95" s="8"/>
      <c r="AB95" s="8"/>
      <c r="AD95" s="8"/>
      <c r="AF95" s="35">
        <f t="shared" si="13"/>
        <v>0</v>
      </c>
      <c r="AG95" s="7"/>
      <c r="AH95" s="8"/>
      <c r="AJ95" s="8"/>
      <c r="AL95" s="8"/>
      <c r="AN95" s="35">
        <f t="shared" si="14"/>
        <v>0</v>
      </c>
      <c r="AO95" s="7"/>
      <c r="AP95" s="8"/>
      <c r="AR95" s="8"/>
      <c r="AT95" s="8"/>
      <c r="AV95" s="35">
        <f t="shared" si="15"/>
        <v>0</v>
      </c>
      <c r="AW95" s="37" t="s">
        <v>182</v>
      </c>
      <c r="AY95" s="37">
        <v>450000</v>
      </c>
      <c r="BA95" s="37">
        <v>0</v>
      </c>
      <c r="BC95" s="37">
        <v>450000</v>
      </c>
      <c r="BD95" s="37" t="s">
        <v>179</v>
      </c>
      <c r="BE95" s="37">
        <v>654524259.76999998</v>
      </c>
      <c r="BG95" s="37">
        <v>0</v>
      </c>
      <c r="BI95" s="37">
        <v>654524259.76999998</v>
      </c>
    </row>
    <row r="96" spans="1:62" ht="22.5" x14ac:dyDescent="0.2">
      <c r="A96" s="38" t="s">
        <v>38</v>
      </c>
      <c r="B96" s="40">
        <v>0</v>
      </c>
      <c r="D96" s="40">
        <v>67246.34</v>
      </c>
      <c r="F96" s="40">
        <v>67246.34</v>
      </c>
      <c r="G96" s="37"/>
      <c r="H96" s="35">
        <f t="shared" si="11"/>
        <v>0</v>
      </c>
      <c r="I96" s="38" t="s">
        <v>38</v>
      </c>
      <c r="J96" s="38">
        <v>0</v>
      </c>
      <c r="K96" s="38"/>
      <c r="L96" s="38">
        <v>7860.12</v>
      </c>
      <c r="M96" s="38"/>
      <c r="N96" s="38">
        <v>7860.12</v>
      </c>
      <c r="O96" s="38"/>
      <c r="Q96" s="47" t="s">
        <v>38</v>
      </c>
      <c r="R96" s="37">
        <v>7860.12</v>
      </c>
      <c r="T96" s="37">
        <v>38783.58</v>
      </c>
      <c r="V96" s="37">
        <v>46643.7</v>
      </c>
      <c r="X96" s="35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5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5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5">
        <f t="shared" si="15"/>
        <v>0</v>
      </c>
      <c r="AW96" s="37" t="s">
        <v>183</v>
      </c>
      <c r="AX96" s="37">
        <v>15659482.789999999</v>
      </c>
      <c r="AZ96" s="37">
        <v>0</v>
      </c>
      <c r="BA96" s="37">
        <v>11700</v>
      </c>
      <c r="BB96" s="37">
        <v>15647782.789999999</v>
      </c>
      <c r="BD96" s="37" t="s">
        <v>180</v>
      </c>
      <c r="BF96" s="37">
        <v>654524259.76999998</v>
      </c>
      <c r="BH96" s="37">
        <v>0</v>
      </c>
      <c r="BJ96" s="37">
        <v>654524259.76999998</v>
      </c>
    </row>
    <row r="97" spans="1:62" x14ac:dyDescent="0.2">
      <c r="A97" s="38" t="s">
        <v>39</v>
      </c>
      <c r="B97" s="40">
        <v>0</v>
      </c>
      <c r="D97" s="40">
        <v>12793310.08</v>
      </c>
      <c r="F97" s="40">
        <v>12793310.08</v>
      </c>
      <c r="G97" s="37"/>
      <c r="H97" s="35">
        <f t="shared" si="11"/>
        <v>0</v>
      </c>
      <c r="I97" s="39" t="s">
        <v>39</v>
      </c>
      <c r="J97" s="39">
        <v>0</v>
      </c>
      <c r="K97" s="39"/>
      <c r="L97" s="39">
        <v>4132713.99</v>
      </c>
      <c r="M97" s="39"/>
      <c r="N97" s="39">
        <v>4132713.99</v>
      </c>
      <c r="O97" s="39"/>
      <c r="Q97" s="47" t="s">
        <v>39</v>
      </c>
      <c r="R97" s="37">
        <v>4132713.99</v>
      </c>
      <c r="T97" s="37">
        <v>4088023.91</v>
      </c>
      <c r="V97" s="37">
        <v>8220737.9000000004</v>
      </c>
      <c r="X97" s="35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5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5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5">
        <f t="shared" si="15"/>
        <v>0</v>
      </c>
      <c r="AW97" s="37" t="s">
        <v>184</v>
      </c>
      <c r="AY97" s="37">
        <v>15659482.789999999</v>
      </c>
      <c r="AZ97" s="37">
        <v>11700</v>
      </c>
      <c r="BA97" s="37">
        <v>0</v>
      </c>
      <c r="BC97" s="37">
        <v>15647782.789999999</v>
      </c>
      <c r="BD97" s="37" t="s">
        <v>181</v>
      </c>
      <c r="BE97" s="37">
        <v>450000</v>
      </c>
      <c r="BG97" s="37">
        <v>0</v>
      </c>
      <c r="BI97" s="37">
        <v>450000</v>
      </c>
    </row>
    <row r="98" spans="1:62" x14ac:dyDescent="0.2">
      <c r="A98" s="38" t="s">
        <v>40</v>
      </c>
      <c r="B98" s="40">
        <v>0</v>
      </c>
      <c r="D98" s="40">
        <v>10506533.6</v>
      </c>
      <c r="F98" s="40">
        <v>10506533.6</v>
      </c>
      <c r="G98" s="37"/>
      <c r="H98" s="35">
        <f t="shared" si="11"/>
        <v>0</v>
      </c>
      <c r="I98" s="38" t="s">
        <v>159</v>
      </c>
      <c r="J98" s="38">
        <v>0</v>
      </c>
      <c r="K98" s="38"/>
      <c r="L98" s="38">
        <v>1624900.38</v>
      </c>
      <c r="M98" s="38"/>
      <c r="N98" s="38">
        <v>1624900.38</v>
      </c>
      <c r="O98" s="38"/>
      <c r="Q98" s="47" t="s">
        <v>40</v>
      </c>
      <c r="R98" s="37">
        <v>1624900.38</v>
      </c>
      <c r="T98" s="37">
        <v>1644185.77</v>
      </c>
      <c r="V98" s="37">
        <v>3269086.15</v>
      </c>
      <c r="X98" s="35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5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5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5">
        <f t="shared" si="15"/>
        <v>0</v>
      </c>
      <c r="AW98" s="37" t="s">
        <v>185</v>
      </c>
      <c r="AX98" s="37">
        <v>1066932861.7</v>
      </c>
      <c r="AZ98" s="37">
        <v>0</v>
      </c>
      <c r="BB98" s="37">
        <v>1066932861.7</v>
      </c>
      <c r="BD98" s="37" t="s">
        <v>182</v>
      </c>
      <c r="BF98" s="37">
        <v>450000</v>
      </c>
      <c r="BH98" s="37">
        <v>0</v>
      </c>
      <c r="BJ98" s="37">
        <v>450000</v>
      </c>
    </row>
    <row r="99" spans="1:62" ht="22.5" x14ac:dyDescent="0.2">
      <c r="A99" s="38" t="s">
        <v>41</v>
      </c>
      <c r="B99" s="40">
        <v>0</v>
      </c>
      <c r="D99" s="40">
        <v>10127643.17</v>
      </c>
      <c r="F99" s="40">
        <v>10127643.17</v>
      </c>
      <c r="G99" s="37"/>
      <c r="H99" s="35">
        <f t="shared" si="11"/>
        <v>0</v>
      </c>
      <c r="I99" s="38" t="s">
        <v>41</v>
      </c>
      <c r="J99" s="38">
        <v>0</v>
      </c>
      <c r="K99" s="38"/>
      <c r="L99" s="38">
        <v>1411304.81</v>
      </c>
      <c r="M99" s="38"/>
      <c r="N99" s="38">
        <v>1411304.81</v>
      </c>
      <c r="O99" s="38"/>
      <c r="Q99" s="47" t="s">
        <v>160</v>
      </c>
      <c r="R99" s="37">
        <v>1411304.81</v>
      </c>
      <c r="T99" s="37">
        <v>4736691.51</v>
      </c>
      <c r="V99" s="37">
        <v>6147996.3200000003</v>
      </c>
      <c r="X99" s="35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5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5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5">
        <f t="shared" si="15"/>
        <v>0</v>
      </c>
      <c r="AW99" s="37" t="s">
        <v>186</v>
      </c>
      <c r="AY99" s="37">
        <v>442952917.07999998</v>
      </c>
      <c r="AZ99" s="37">
        <v>296613939</v>
      </c>
      <c r="BA99" s="37">
        <v>53366624.780000001</v>
      </c>
      <c r="BC99" s="37">
        <v>199705602.86000001</v>
      </c>
      <c r="BD99" s="37" t="s">
        <v>183</v>
      </c>
      <c r="BE99" s="37">
        <v>15647782.789999999</v>
      </c>
      <c r="BG99" s="37">
        <v>36500</v>
      </c>
      <c r="BH99" s="37">
        <v>9200</v>
      </c>
      <c r="BI99" s="37">
        <v>15675082.789999999</v>
      </c>
    </row>
    <row r="100" spans="1:62" ht="22.5" x14ac:dyDescent="0.2">
      <c r="A100" s="38" t="s">
        <v>161</v>
      </c>
      <c r="B100" s="40">
        <v>0</v>
      </c>
      <c r="D100" s="40">
        <v>4263764.8899999997</v>
      </c>
      <c r="F100" s="40">
        <v>4263764.8899999997</v>
      </c>
      <c r="G100" s="37"/>
      <c r="H100" s="35">
        <f t="shared" si="11"/>
        <v>0</v>
      </c>
      <c r="I100" s="38" t="s">
        <v>42</v>
      </c>
      <c r="J100" s="38">
        <v>0</v>
      </c>
      <c r="K100" s="38"/>
      <c r="L100" s="38">
        <v>480158.92</v>
      </c>
      <c r="M100" s="38"/>
      <c r="N100" s="38">
        <v>480158.92</v>
      </c>
      <c r="O100" s="38"/>
      <c r="Q100" s="47" t="s">
        <v>161</v>
      </c>
      <c r="R100" s="37">
        <v>480158.92</v>
      </c>
      <c r="T100" s="37">
        <v>487052.94</v>
      </c>
      <c r="V100" s="37">
        <v>967211.86</v>
      </c>
      <c r="X100" s="35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5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5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5">
        <f t="shared" si="15"/>
        <v>0</v>
      </c>
      <c r="AW100" s="37" t="s">
        <v>187</v>
      </c>
      <c r="AX100" s="37">
        <v>35381629.149999999</v>
      </c>
      <c r="AZ100" s="37">
        <v>53366624.780000001</v>
      </c>
      <c r="BB100" s="37">
        <v>88748253.930000007</v>
      </c>
      <c r="BD100" s="37" t="s">
        <v>184</v>
      </c>
      <c r="BF100" s="37">
        <v>15647782.789999999</v>
      </c>
      <c r="BG100" s="37">
        <v>9200</v>
      </c>
      <c r="BH100" s="37">
        <v>36500</v>
      </c>
      <c r="BJ100" s="37">
        <v>15675082.789999999</v>
      </c>
    </row>
    <row r="101" spans="1:62" ht="22.5" x14ac:dyDescent="0.2">
      <c r="A101" s="38" t="s">
        <v>43</v>
      </c>
      <c r="B101" s="40">
        <v>0</v>
      </c>
      <c r="D101" s="40">
        <v>27243454.260000002</v>
      </c>
      <c r="F101" s="40">
        <v>27243454.260000002</v>
      </c>
      <c r="G101" s="37"/>
      <c r="H101" s="35">
        <f t="shared" si="11"/>
        <v>0</v>
      </c>
      <c r="I101" s="38" t="s">
        <v>43</v>
      </c>
      <c r="J101" s="38">
        <v>0</v>
      </c>
      <c r="K101" s="38"/>
      <c r="L101" s="38">
        <v>7108262.79</v>
      </c>
      <c r="M101" s="38"/>
      <c r="N101" s="38">
        <v>7108262.79</v>
      </c>
      <c r="O101" s="38"/>
      <c r="Q101" s="47" t="s">
        <v>162</v>
      </c>
      <c r="R101" s="37">
        <v>7108262.79</v>
      </c>
      <c r="T101" s="37">
        <v>9626014.5199999996</v>
      </c>
      <c r="V101" s="37">
        <v>16734277.310000001</v>
      </c>
      <c r="X101" s="35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5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5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5">
        <f t="shared" si="15"/>
        <v>0</v>
      </c>
      <c r="AW101" s="37" t="s">
        <v>188</v>
      </c>
      <c r="AY101" s="37">
        <v>0</v>
      </c>
      <c r="AZ101" s="37">
        <v>296613939</v>
      </c>
      <c r="BA101" s="37">
        <v>296613939</v>
      </c>
      <c r="BC101" s="37">
        <v>0</v>
      </c>
      <c r="BD101" s="37" t="s">
        <v>185</v>
      </c>
      <c r="BE101" s="37">
        <v>1066932861.7</v>
      </c>
      <c r="BG101" s="37">
        <v>0</v>
      </c>
      <c r="BI101" s="37">
        <v>1066932861.7</v>
      </c>
    </row>
    <row r="102" spans="1:62" ht="22.5" x14ac:dyDescent="0.2">
      <c r="A102" s="38" t="s">
        <v>44</v>
      </c>
      <c r="B102" s="40">
        <v>0</v>
      </c>
      <c r="D102" s="40">
        <v>1593304.13</v>
      </c>
      <c r="F102" s="40">
        <v>1593304.13</v>
      </c>
      <c r="G102" s="37"/>
      <c r="H102" s="35">
        <f t="shared" si="11"/>
        <v>0</v>
      </c>
      <c r="I102" s="38" t="s">
        <v>163</v>
      </c>
      <c r="J102" s="38">
        <v>0</v>
      </c>
      <c r="K102" s="38"/>
      <c r="L102" s="38">
        <v>188617.73</v>
      </c>
      <c r="M102" s="38"/>
      <c r="N102" s="38">
        <v>188617.73</v>
      </c>
      <c r="O102" s="38"/>
      <c r="Q102" s="47" t="s">
        <v>164</v>
      </c>
      <c r="R102" s="37">
        <v>188617.73</v>
      </c>
      <c r="T102" s="37">
        <v>370552.64</v>
      </c>
      <c r="V102" s="37">
        <v>559170.37</v>
      </c>
      <c r="X102" s="35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5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5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5">
        <f t="shared" si="15"/>
        <v>0</v>
      </c>
      <c r="AW102" s="37" t="s">
        <v>189</v>
      </c>
      <c r="AY102" s="37">
        <v>659361573.76999998</v>
      </c>
      <c r="BA102" s="37">
        <v>296613939</v>
      </c>
      <c r="BC102" s="37">
        <v>955975512.76999998</v>
      </c>
      <c r="BD102" s="37" t="s">
        <v>186</v>
      </c>
      <c r="BF102" s="37">
        <v>199705602.86000001</v>
      </c>
      <c r="BG102" s="37">
        <v>269455997.63</v>
      </c>
      <c r="BH102" s="37">
        <v>106171307.2</v>
      </c>
      <c r="BJ102" s="37">
        <v>36420912.43</v>
      </c>
    </row>
    <row r="103" spans="1:62" x14ac:dyDescent="0.2">
      <c r="A103" s="38" t="s">
        <v>45</v>
      </c>
      <c r="B103" s="40">
        <v>0</v>
      </c>
      <c r="D103" s="40">
        <v>687359.01</v>
      </c>
      <c r="F103" s="40">
        <v>687359.01</v>
      </c>
      <c r="G103" s="37"/>
      <c r="H103" s="35">
        <f t="shared" si="11"/>
        <v>0</v>
      </c>
      <c r="I103" s="38" t="s">
        <v>45</v>
      </c>
      <c r="J103" s="38">
        <v>0</v>
      </c>
      <c r="K103" s="38"/>
      <c r="L103" s="38">
        <v>79214.92</v>
      </c>
      <c r="M103" s="38"/>
      <c r="N103" s="38">
        <v>79214.92</v>
      </c>
      <c r="O103" s="38"/>
      <c r="Q103" s="47" t="s">
        <v>45</v>
      </c>
      <c r="R103" s="37">
        <v>79214.92</v>
      </c>
      <c r="T103" s="37">
        <v>259195.6</v>
      </c>
      <c r="V103" s="37">
        <v>338410.52</v>
      </c>
      <c r="X103" s="35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5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5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5">
        <f t="shared" si="15"/>
        <v>0</v>
      </c>
      <c r="AW103" s="37" t="s">
        <v>190</v>
      </c>
      <c r="AY103" s="37">
        <v>1066932861.7</v>
      </c>
      <c r="BA103" s="37">
        <v>0</v>
      </c>
      <c r="BC103" s="37">
        <v>1066932861.7</v>
      </c>
      <c r="BD103" s="37" t="s">
        <v>187</v>
      </c>
      <c r="BE103" s="37">
        <v>88748253.930000007</v>
      </c>
      <c r="BG103" s="37">
        <v>106171307.2</v>
      </c>
      <c r="BI103" s="37">
        <v>194919561.13</v>
      </c>
    </row>
    <row r="104" spans="1:62" x14ac:dyDescent="0.2">
      <c r="A104" s="38" t="s">
        <v>46</v>
      </c>
      <c r="B104" s="40">
        <v>0</v>
      </c>
      <c r="D104" s="40">
        <v>1222599.49</v>
      </c>
      <c r="F104" s="40">
        <v>1222599.49</v>
      </c>
      <c r="G104" s="37"/>
      <c r="H104" s="35">
        <f t="shared" si="11"/>
        <v>0</v>
      </c>
      <c r="I104" s="39" t="s">
        <v>46</v>
      </c>
      <c r="J104" s="39">
        <v>0</v>
      </c>
      <c r="K104" s="39"/>
      <c r="L104" s="39">
        <v>123419.67</v>
      </c>
      <c r="M104" s="39"/>
      <c r="N104" s="39">
        <v>123419.67</v>
      </c>
      <c r="O104" s="39"/>
      <c r="Q104" s="47" t="s">
        <v>165</v>
      </c>
      <c r="R104" s="37">
        <v>123419.67</v>
      </c>
      <c r="T104" s="37">
        <v>618661.28</v>
      </c>
      <c r="V104" s="37">
        <v>742080.95</v>
      </c>
      <c r="X104" s="35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5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5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5">
        <f t="shared" si="15"/>
        <v>0</v>
      </c>
      <c r="AW104" s="37" t="s">
        <v>191</v>
      </c>
      <c r="AX104" s="37">
        <v>505490969.35000002</v>
      </c>
      <c r="AZ104" s="37">
        <v>164606720.59</v>
      </c>
      <c r="BA104" s="37">
        <v>453398872.87</v>
      </c>
      <c r="BB104" s="37">
        <v>216698817.06999999</v>
      </c>
      <c r="BD104" s="37" t="s">
        <v>188</v>
      </c>
      <c r="BF104" s="37">
        <v>0</v>
      </c>
      <c r="BG104" s="37">
        <v>269455997.63</v>
      </c>
      <c r="BH104" s="37">
        <v>269455997.63</v>
      </c>
      <c r="BJ104" s="37">
        <v>0</v>
      </c>
    </row>
    <row r="105" spans="1:62" x14ac:dyDescent="0.2">
      <c r="A105" s="38" t="s">
        <v>47</v>
      </c>
      <c r="B105" s="40">
        <v>0</v>
      </c>
      <c r="D105" s="40">
        <v>1152521.21</v>
      </c>
      <c r="F105" s="40">
        <v>1152521.21</v>
      </c>
      <c r="G105" s="37"/>
      <c r="H105" s="35">
        <f t="shared" si="11"/>
        <v>0</v>
      </c>
      <c r="I105" s="39" t="s">
        <v>47</v>
      </c>
      <c r="J105" s="39">
        <v>0</v>
      </c>
      <c r="K105" s="39"/>
      <c r="L105" s="39">
        <v>344004.83</v>
      </c>
      <c r="M105" s="39"/>
      <c r="N105" s="39">
        <v>344004.83</v>
      </c>
      <c r="O105" s="39"/>
      <c r="Q105" s="47" t="s">
        <v>47</v>
      </c>
      <c r="R105" s="37">
        <v>344004.83</v>
      </c>
      <c r="T105" s="37">
        <v>413943.91</v>
      </c>
      <c r="V105" s="37">
        <v>757948.74</v>
      </c>
      <c r="X105" s="35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5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5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5">
        <f t="shared" si="15"/>
        <v>0</v>
      </c>
      <c r="AW105" s="37" t="s">
        <v>192</v>
      </c>
      <c r="AY105" s="37">
        <v>35383629.149999999</v>
      </c>
      <c r="AZ105" s="37">
        <v>111242095.81</v>
      </c>
      <c r="BA105" s="37">
        <v>164606720.59</v>
      </c>
      <c r="BC105" s="37">
        <v>88748253.930000007</v>
      </c>
      <c r="BD105" s="37" t="s">
        <v>189</v>
      </c>
      <c r="BF105" s="37">
        <v>955975512.76999998</v>
      </c>
      <c r="BH105" s="37">
        <v>269455997.63</v>
      </c>
      <c r="BJ105" s="37">
        <v>1225431510.4000001</v>
      </c>
    </row>
    <row r="106" spans="1:62" x14ac:dyDescent="0.2">
      <c r="A106" s="38" t="s">
        <v>48</v>
      </c>
      <c r="B106" s="40">
        <v>0</v>
      </c>
      <c r="D106" s="40">
        <v>327426</v>
      </c>
      <c r="F106" s="40">
        <v>327426</v>
      </c>
      <c r="G106" s="37"/>
      <c r="H106" s="35">
        <f t="shared" si="11"/>
        <v>0</v>
      </c>
      <c r="I106" s="38" t="s">
        <v>166</v>
      </c>
      <c r="J106" s="38">
        <v>0</v>
      </c>
      <c r="K106" s="38"/>
      <c r="L106" s="38">
        <v>83973</v>
      </c>
      <c r="M106" s="38"/>
      <c r="N106" s="38">
        <v>83973</v>
      </c>
      <c r="O106" s="38"/>
      <c r="Q106" s="47" t="s">
        <v>167</v>
      </c>
      <c r="R106" s="37">
        <v>83973</v>
      </c>
      <c r="T106" s="37">
        <v>110553</v>
      </c>
      <c r="V106" s="37">
        <v>194526</v>
      </c>
      <c r="X106" s="35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5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5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5">
        <f t="shared" si="15"/>
        <v>0</v>
      </c>
      <c r="AW106" s="37" t="s">
        <v>193</v>
      </c>
      <c r="AX106" s="37">
        <v>29869180.059999999</v>
      </c>
      <c r="AZ106" s="37">
        <v>342156777.06</v>
      </c>
      <c r="BA106" s="37">
        <v>300565919.73000002</v>
      </c>
      <c r="BB106" s="37">
        <v>71460037.390000001</v>
      </c>
      <c r="BD106" s="37" t="s">
        <v>218</v>
      </c>
      <c r="BF106" s="37">
        <v>1066932861.7</v>
      </c>
      <c r="BH106" s="37">
        <v>0</v>
      </c>
      <c r="BJ106" s="37">
        <v>1066932861.7</v>
      </c>
    </row>
    <row r="107" spans="1:62" ht="22.5" x14ac:dyDescent="0.2">
      <c r="A107" s="38" t="s">
        <v>49</v>
      </c>
      <c r="B107" s="40">
        <v>0</v>
      </c>
      <c r="D107" s="40">
        <v>13704466.460000001</v>
      </c>
      <c r="F107" s="40">
        <v>13704466.460000001</v>
      </c>
      <c r="G107" s="37"/>
      <c r="H107" s="35">
        <f t="shared" si="11"/>
        <v>0</v>
      </c>
      <c r="I107" s="38" t="s">
        <v>169</v>
      </c>
      <c r="J107" s="38">
        <v>0</v>
      </c>
      <c r="K107" s="38"/>
      <c r="L107" s="38">
        <v>4245352.88</v>
      </c>
      <c r="M107" s="38"/>
      <c r="N107" s="38">
        <v>4245352.88</v>
      </c>
      <c r="O107" s="38"/>
      <c r="Q107" s="47" t="s">
        <v>49</v>
      </c>
      <c r="R107" s="37">
        <v>4245352.88</v>
      </c>
      <c r="T107" s="37">
        <v>4157136.13</v>
      </c>
      <c r="V107" s="37">
        <v>8402489.0099999998</v>
      </c>
      <c r="X107" s="35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5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5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5">
        <f t="shared" si="15"/>
        <v>0</v>
      </c>
      <c r="AW107" s="37" t="s">
        <v>194</v>
      </c>
      <c r="AX107" s="37">
        <v>59222872.909999996</v>
      </c>
      <c r="AZ107" s="37">
        <v>300565919.73000002</v>
      </c>
      <c r="BA107" s="37">
        <v>298098992.26999998</v>
      </c>
      <c r="BB107" s="37">
        <v>61689800.369999997</v>
      </c>
      <c r="BD107" s="37" t="s">
        <v>191</v>
      </c>
      <c r="BE107" s="37">
        <v>216698817.06999999</v>
      </c>
      <c r="BG107" s="37">
        <v>206330538.5</v>
      </c>
      <c r="BH107" s="37">
        <v>420098409.75</v>
      </c>
      <c r="BI107" s="37">
        <v>2930945.82</v>
      </c>
    </row>
    <row r="108" spans="1:62" x14ac:dyDescent="0.2">
      <c r="A108" s="38" t="s">
        <v>50</v>
      </c>
      <c r="B108" s="40">
        <v>0</v>
      </c>
      <c r="D108" s="40">
        <v>420501.05</v>
      </c>
      <c r="F108" s="40">
        <v>420501.05</v>
      </c>
      <c r="G108" s="37"/>
      <c r="H108" s="35">
        <f t="shared" si="11"/>
        <v>0</v>
      </c>
      <c r="I108" s="38"/>
      <c r="J108" s="38"/>
      <c r="K108" s="38"/>
      <c r="L108" s="38"/>
      <c r="M108" s="38"/>
      <c r="N108" s="38"/>
      <c r="O108" s="38"/>
      <c r="Q108" s="47" t="s">
        <v>50</v>
      </c>
      <c r="R108" s="37">
        <v>0</v>
      </c>
      <c r="T108" s="37">
        <v>295935.65000000002</v>
      </c>
      <c r="V108" s="37">
        <v>295935.65000000002</v>
      </c>
      <c r="X108" s="35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5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5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5">
        <f>+AP108-AL108</f>
        <v>0</v>
      </c>
      <c r="AW108" s="37" t="s">
        <v>195</v>
      </c>
      <c r="AX108" s="37">
        <v>0</v>
      </c>
      <c r="AZ108" s="37">
        <v>298098992.26999998</v>
      </c>
      <c r="BA108" s="37">
        <v>298098992.26999998</v>
      </c>
      <c r="BB108" s="37">
        <v>0</v>
      </c>
      <c r="BD108" s="37" t="s">
        <v>192</v>
      </c>
      <c r="BF108" s="37">
        <v>88748253.930000007</v>
      </c>
      <c r="BG108" s="37">
        <v>100159231.3</v>
      </c>
      <c r="BH108" s="37">
        <v>206330538.5</v>
      </c>
      <c r="BJ108" s="37">
        <v>194919561.13</v>
      </c>
    </row>
    <row r="109" spans="1:62" x14ac:dyDescent="0.2">
      <c r="A109" s="38" t="s">
        <v>51</v>
      </c>
      <c r="B109" s="40">
        <v>0</v>
      </c>
      <c r="D109" s="40">
        <v>15008355.109999999</v>
      </c>
      <c r="F109" s="40">
        <v>15008355.109999999</v>
      </c>
      <c r="G109" s="37"/>
      <c r="H109" s="35">
        <f t="shared" si="11"/>
        <v>0</v>
      </c>
      <c r="I109" s="38" t="s">
        <v>51</v>
      </c>
      <c r="J109" s="38">
        <v>0</v>
      </c>
      <c r="K109" s="38"/>
      <c r="L109" s="39">
        <v>1249920.1499999999</v>
      </c>
      <c r="M109" s="39"/>
      <c r="N109" s="38">
        <v>1249920.1499999999</v>
      </c>
      <c r="O109" s="38"/>
      <c r="Q109" s="47" t="s">
        <v>51</v>
      </c>
      <c r="R109" s="37">
        <v>1249920.1499999999</v>
      </c>
      <c r="T109" s="37">
        <v>2996876.79</v>
      </c>
      <c r="V109" s="37">
        <v>4246796.9400000004</v>
      </c>
      <c r="X109" s="35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5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5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5">
        <f t="shared" ref="AV109:AV142" si="16">+AP109-AL109</f>
        <v>0</v>
      </c>
      <c r="AW109" s="37" t="s">
        <v>197</v>
      </c>
      <c r="AX109" s="37">
        <v>507733468.52999997</v>
      </c>
      <c r="AZ109" s="37">
        <v>298098992.26999998</v>
      </c>
      <c r="BB109" s="37">
        <v>805832460.79999995</v>
      </c>
      <c r="BD109" s="37" t="s">
        <v>193</v>
      </c>
      <c r="BE109" s="37">
        <v>71460037.390000001</v>
      </c>
      <c r="BG109" s="37">
        <v>319939178.44999999</v>
      </c>
      <c r="BH109" s="37">
        <v>390720383.36000001</v>
      </c>
      <c r="BI109" s="37">
        <v>678832.48</v>
      </c>
    </row>
    <row r="110" spans="1:62" x14ac:dyDescent="0.2">
      <c r="A110" s="38" t="s">
        <v>170</v>
      </c>
      <c r="B110" s="40">
        <v>0</v>
      </c>
      <c r="D110" s="40">
        <v>3671914.2</v>
      </c>
      <c r="F110" s="40">
        <v>3671914.2</v>
      </c>
      <c r="G110" s="37"/>
      <c r="H110" s="35">
        <f t="shared" si="11"/>
        <v>0</v>
      </c>
      <c r="I110" s="39" t="s">
        <v>170</v>
      </c>
      <c r="J110" s="39">
        <v>0</v>
      </c>
      <c r="K110" s="39"/>
      <c r="L110" s="38">
        <v>27000</v>
      </c>
      <c r="M110" s="38"/>
      <c r="N110" s="39">
        <v>27000</v>
      </c>
      <c r="O110" s="39"/>
      <c r="Q110" s="47" t="s">
        <v>170</v>
      </c>
      <c r="R110" s="37">
        <v>27000</v>
      </c>
      <c r="T110" s="37">
        <v>1134690</v>
      </c>
      <c r="V110" s="37">
        <v>1161690</v>
      </c>
      <c r="X110" s="35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5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5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5">
        <f t="shared" si="16"/>
        <v>0</v>
      </c>
      <c r="AX110" s="37">
        <v>4548871710.75</v>
      </c>
      <c r="AY110" s="37">
        <v>4548871710.75</v>
      </c>
      <c r="AZ110" s="37">
        <v>17926957767.130005</v>
      </c>
      <c r="BA110" s="37">
        <v>17926957767.129997</v>
      </c>
      <c r="BB110" s="37">
        <v>5191887665.1399994</v>
      </c>
      <c r="BC110" s="37">
        <v>5191887665.1399994</v>
      </c>
      <c r="BD110" s="37" t="s">
        <v>194</v>
      </c>
      <c r="BE110" s="37">
        <v>61689800.369999997</v>
      </c>
      <c r="BG110" s="37">
        <v>390720383.36000001</v>
      </c>
      <c r="BH110" s="37">
        <v>432598090.82999998</v>
      </c>
      <c r="BI110" s="37">
        <v>19812092.899999999</v>
      </c>
    </row>
    <row r="111" spans="1:62" x14ac:dyDescent="0.2">
      <c r="A111" s="38" t="s">
        <v>53</v>
      </c>
      <c r="B111" s="40">
        <v>0</v>
      </c>
      <c r="D111" s="40">
        <v>1926804.87</v>
      </c>
      <c r="F111" s="40">
        <v>1926804.87</v>
      </c>
      <c r="G111" s="37"/>
      <c r="H111" s="35">
        <f t="shared" si="11"/>
        <v>0</v>
      </c>
      <c r="I111" s="38" t="s">
        <v>53</v>
      </c>
      <c r="J111" s="38">
        <v>0</v>
      </c>
      <c r="K111" s="38"/>
      <c r="L111" s="39">
        <v>244068.35</v>
      </c>
      <c r="M111" s="39"/>
      <c r="N111" s="38">
        <v>244068.35</v>
      </c>
      <c r="O111" s="38"/>
      <c r="Q111" s="47" t="s">
        <v>171</v>
      </c>
      <c r="R111" s="37">
        <v>244068.35</v>
      </c>
      <c r="T111" s="37">
        <v>256418.57</v>
      </c>
      <c r="V111" s="37">
        <v>500486.92</v>
      </c>
      <c r="X111" s="35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5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5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5">
        <f t="shared" si="16"/>
        <v>0</v>
      </c>
      <c r="BD111" s="37" t="s">
        <v>195</v>
      </c>
      <c r="BE111" s="37">
        <v>0</v>
      </c>
      <c r="BG111" s="37">
        <v>432598090.82999998</v>
      </c>
      <c r="BH111" s="37">
        <v>432598090.82999998</v>
      </c>
      <c r="BI111" s="37">
        <v>0</v>
      </c>
    </row>
    <row r="112" spans="1:62" x14ac:dyDescent="0.2">
      <c r="A112" s="37"/>
      <c r="B112" s="37"/>
      <c r="C112" s="37"/>
      <c r="D112" s="37"/>
      <c r="E112" s="37"/>
      <c r="F112" s="37"/>
      <c r="G112" s="37"/>
      <c r="H112" s="35">
        <f t="shared" si="11"/>
        <v>0</v>
      </c>
      <c r="I112" s="38"/>
      <c r="J112" s="38"/>
      <c r="K112" s="38"/>
      <c r="L112" s="39"/>
      <c r="M112" s="39"/>
      <c r="N112" s="38"/>
      <c r="O112" s="38"/>
      <c r="Q112" s="47"/>
      <c r="X112" s="35">
        <f t="shared" si="12"/>
        <v>0</v>
      </c>
      <c r="Y112" s="7"/>
      <c r="Z112" s="8"/>
      <c r="AB112" s="8"/>
      <c r="AD112" s="8"/>
      <c r="AF112" s="35">
        <f t="shared" si="13"/>
        <v>0</v>
      </c>
      <c r="AG112" s="7"/>
      <c r="AH112" s="8"/>
      <c r="AJ112" s="8"/>
      <c r="AL112" s="8"/>
      <c r="AN112" s="35">
        <f t="shared" si="14"/>
        <v>0</v>
      </c>
      <c r="AO112" s="7"/>
      <c r="AP112" s="8"/>
      <c r="AR112" s="8"/>
      <c r="AT112" s="8"/>
      <c r="AV112" s="35">
        <f t="shared" si="16"/>
        <v>0</v>
      </c>
      <c r="BD112" s="37" t="s">
        <v>197</v>
      </c>
      <c r="BE112" s="37">
        <v>805832460.79999995</v>
      </c>
      <c r="BG112" s="37">
        <v>432598090.82999998</v>
      </c>
      <c r="BI112" s="37">
        <v>1238430551.6300001</v>
      </c>
    </row>
    <row r="113" spans="1:62" x14ac:dyDescent="0.2">
      <c r="A113" s="38" t="s">
        <v>55</v>
      </c>
      <c r="B113" s="40">
        <v>0</v>
      </c>
      <c r="D113" s="40">
        <v>158347.38</v>
      </c>
      <c r="F113" s="40">
        <v>158347.38</v>
      </c>
      <c r="G113" s="37"/>
      <c r="H113" s="35">
        <f t="shared" si="11"/>
        <v>0</v>
      </c>
      <c r="I113" s="38"/>
      <c r="J113" s="38"/>
      <c r="K113" s="38"/>
      <c r="L113" s="39"/>
      <c r="M113" s="39"/>
      <c r="N113" s="38"/>
      <c r="O113" s="38"/>
      <c r="Q113" s="47" t="s">
        <v>55</v>
      </c>
      <c r="R113" s="37">
        <v>0</v>
      </c>
      <c r="T113" s="37">
        <v>79173.69</v>
      </c>
      <c r="V113" s="37">
        <v>79173.69</v>
      </c>
      <c r="X113" s="35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5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5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5">
        <f t="shared" si="16"/>
        <v>0</v>
      </c>
      <c r="BD113" s="37" t="s">
        <v>219</v>
      </c>
      <c r="BE113" s="37">
        <v>5191887665.1399994</v>
      </c>
      <c r="BF113" s="37">
        <v>5191887665.1399994</v>
      </c>
      <c r="BG113" s="37">
        <v>16712884190.84</v>
      </c>
      <c r="BH113" s="37">
        <v>16712884190.839994</v>
      </c>
      <c r="BI113" s="37">
        <v>5651537400.499999</v>
      </c>
      <c r="BJ113" s="37">
        <v>5651537400.499999</v>
      </c>
    </row>
    <row r="114" spans="1:62" x14ac:dyDescent="0.2">
      <c r="A114" s="38" t="s">
        <v>172</v>
      </c>
      <c r="B114" s="40">
        <v>7553037.2199999997</v>
      </c>
      <c r="D114" s="40">
        <v>0</v>
      </c>
      <c r="F114" s="40">
        <v>7553037.2199999997</v>
      </c>
      <c r="G114" s="37"/>
      <c r="H114" s="35">
        <f t="shared" si="11"/>
        <v>0</v>
      </c>
      <c r="I114" s="39" t="s">
        <v>172</v>
      </c>
      <c r="J114" s="39">
        <v>7553037.2199999997</v>
      </c>
      <c r="K114" s="39"/>
      <c r="L114" s="39">
        <v>0</v>
      </c>
      <c r="M114" s="37"/>
      <c r="N114" s="39">
        <v>7553037.2199999997</v>
      </c>
      <c r="O114" s="39"/>
      <c r="Q114" s="47" t="s">
        <v>172</v>
      </c>
      <c r="R114" s="37">
        <v>7553037.2199999997</v>
      </c>
      <c r="T114" s="37">
        <v>0</v>
      </c>
      <c r="V114" s="37">
        <v>7553037.2199999997</v>
      </c>
      <c r="X114" s="35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5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5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5">
        <f t="shared" si="16"/>
        <v>0</v>
      </c>
    </row>
    <row r="115" spans="1:62" x14ac:dyDescent="0.2">
      <c r="A115" s="38" t="s">
        <v>173</v>
      </c>
      <c r="C115" s="40">
        <v>7553037.2199999997</v>
      </c>
      <c r="E115" s="44">
        <v>0</v>
      </c>
      <c r="G115" s="54">
        <v>7553037.2199999997</v>
      </c>
      <c r="I115" s="39" t="s">
        <v>173</v>
      </c>
      <c r="J115" s="39"/>
      <c r="K115" s="39">
        <v>7553037.2199999997</v>
      </c>
      <c r="L115" s="39"/>
      <c r="M115" s="38">
        <v>0</v>
      </c>
      <c r="N115" s="39"/>
      <c r="O115" s="39">
        <v>7553037.2199999997</v>
      </c>
      <c r="Q115" s="47" t="s">
        <v>173</v>
      </c>
      <c r="S115" s="46">
        <v>7553037.2199999997</v>
      </c>
      <c r="U115" s="37">
        <v>0</v>
      </c>
      <c r="W115" s="37">
        <v>7553037.2199999997</v>
      </c>
      <c r="X115" s="35">
        <f t="shared" si="12"/>
        <v>0</v>
      </c>
      <c r="Y115" s="9" t="s">
        <v>173</v>
      </c>
      <c r="Z115" s="8"/>
      <c r="AA115" s="37">
        <v>7553037.2199999997</v>
      </c>
      <c r="AB115" s="8"/>
      <c r="AC115" s="37">
        <v>0</v>
      </c>
      <c r="AD115" s="8"/>
      <c r="AE115" s="37">
        <v>7553037.2199999997</v>
      </c>
      <c r="AF115" s="35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5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5">
        <f t="shared" si="16"/>
        <v>0</v>
      </c>
    </row>
    <row r="116" spans="1:62" x14ac:dyDescent="0.2">
      <c r="A116" s="38" t="s">
        <v>174</v>
      </c>
      <c r="B116" s="40">
        <v>5732726.1600000001</v>
      </c>
      <c r="D116" s="40">
        <v>0</v>
      </c>
      <c r="F116" s="40">
        <v>5732726.1600000001</v>
      </c>
      <c r="G116" s="37"/>
      <c r="I116" s="55" t="s">
        <v>174</v>
      </c>
      <c r="J116" s="55">
        <v>5732726.1600000001</v>
      </c>
      <c r="K116" s="55"/>
      <c r="L116" s="55">
        <v>0</v>
      </c>
      <c r="M116" s="39"/>
      <c r="N116" s="55">
        <v>5732726.1600000001</v>
      </c>
      <c r="O116" s="55"/>
      <c r="Q116" s="47" t="s">
        <v>174</v>
      </c>
      <c r="R116" s="37">
        <v>5732726.1600000001</v>
      </c>
      <c r="T116" s="37">
        <v>0</v>
      </c>
      <c r="V116" s="37">
        <v>5732726.1600000001</v>
      </c>
      <c r="X116" s="35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5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5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5">
        <f t="shared" si="16"/>
        <v>0</v>
      </c>
    </row>
    <row r="117" spans="1:62" x14ac:dyDescent="0.2">
      <c r="A117" s="38" t="s">
        <v>176</v>
      </c>
      <c r="C117" s="40">
        <v>5732726.1600000001</v>
      </c>
      <c r="E117" s="44">
        <v>0</v>
      </c>
      <c r="G117" s="54">
        <v>5732726.1600000001</v>
      </c>
      <c r="I117" s="39" t="s">
        <v>176</v>
      </c>
      <c r="J117" s="39"/>
      <c r="K117" s="39">
        <v>5732726.1600000001</v>
      </c>
      <c r="L117" s="39"/>
      <c r="M117" s="39">
        <v>0</v>
      </c>
      <c r="N117" s="39"/>
      <c r="O117" s="55">
        <v>5732726.1600000001</v>
      </c>
      <c r="Q117" s="47" t="s">
        <v>176</v>
      </c>
      <c r="S117" s="46">
        <v>5732726.1600000001</v>
      </c>
      <c r="U117" s="37">
        <v>0</v>
      </c>
      <c r="W117" s="37">
        <v>5732726.1600000001</v>
      </c>
      <c r="X117" s="35">
        <f t="shared" si="12"/>
        <v>0</v>
      </c>
      <c r="Y117" s="9" t="s">
        <v>176</v>
      </c>
      <c r="Z117" s="8"/>
      <c r="AA117" s="37">
        <v>5732726.1600000001</v>
      </c>
      <c r="AB117" s="8"/>
      <c r="AC117" s="37">
        <v>0</v>
      </c>
      <c r="AD117" s="8"/>
      <c r="AE117" s="37">
        <v>5732726.1600000001</v>
      </c>
      <c r="AF117" s="35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5">
        <f t="shared" si="14"/>
        <v>0</v>
      </c>
      <c r="AO117" s="9" t="s">
        <v>176</v>
      </c>
      <c r="AP117" s="32"/>
      <c r="AQ117" s="8">
        <v>5732726.1600000001</v>
      </c>
      <c r="AS117" s="8">
        <v>0</v>
      </c>
      <c r="AU117" s="8">
        <v>5732726.1600000001</v>
      </c>
      <c r="AV117" s="35">
        <f t="shared" si="16"/>
        <v>0</v>
      </c>
    </row>
    <row r="118" spans="1:62" x14ac:dyDescent="0.2">
      <c r="A118" s="38" t="s">
        <v>177</v>
      </c>
      <c r="B118" s="40">
        <v>619425</v>
      </c>
      <c r="D118" s="40">
        <v>0</v>
      </c>
      <c r="F118" s="40">
        <v>619425</v>
      </c>
      <c r="G118" s="37"/>
      <c r="I118" s="39" t="s">
        <v>177</v>
      </c>
      <c r="J118" s="39">
        <v>619425</v>
      </c>
      <c r="K118" s="39"/>
      <c r="L118" s="39">
        <v>0</v>
      </c>
      <c r="M118" s="55"/>
      <c r="N118" s="39">
        <v>619425</v>
      </c>
      <c r="O118" s="39"/>
      <c r="Q118" s="47" t="s">
        <v>177</v>
      </c>
      <c r="R118" s="37">
        <v>619425</v>
      </c>
      <c r="T118" s="37">
        <v>0</v>
      </c>
      <c r="V118" s="37">
        <v>619425</v>
      </c>
      <c r="X118" s="35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5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5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5">
        <f t="shared" si="16"/>
        <v>0</v>
      </c>
    </row>
    <row r="119" spans="1:62" x14ac:dyDescent="0.2">
      <c r="A119" s="38" t="s">
        <v>178</v>
      </c>
      <c r="C119" s="40">
        <v>619425</v>
      </c>
      <c r="E119" s="44">
        <v>0</v>
      </c>
      <c r="G119" s="54">
        <v>619425</v>
      </c>
      <c r="I119" s="39" t="s">
        <v>178</v>
      </c>
      <c r="J119" s="39"/>
      <c r="K119" s="39">
        <v>619425</v>
      </c>
      <c r="L119" s="39"/>
      <c r="M119" s="39">
        <v>0</v>
      </c>
      <c r="N119" s="39"/>
      <c r="O119" s="39">
        <v>619425</v>
      </c>
      <c r="Q119" s="47" t="s">
        <v>178</v>
      </c>
      <c r="S119" s="46">
        <v>619425</v>
      </c>
      <c r="U119" s="37">
        <v>0</v>
      </c>
      <c r="W119" s="37">
        <v>619425</v>
      </c>
      <c r="X119" s="35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5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5">
        <f t="shared" si="14"/>
        <v>0</v>
      </c>
      <c r="AO119" s="9" t="s">
        <v>178</v>
      </c>
      <c r="AP119" s="32"/>
      <c r="AQ119" s="8">
        <v>619425</v>
      </c>
      <c r="AS119" s="8">
        <v>0</v>
      </c>
      <c r="AU119" s="8">
        <v>619425</v>
      </c>
      <c r="AV119" s="35">
        <f t="shared" si="16"/>
        <v>0</v>
      </c>
    </row>
    <row r="120" spans="1:62" x14ac:dyDescent="0.2">
      <c r="A120" s="38" t="s">
        <v>179</v>
      </c>
      <c r="B120" s="40">
        <v>654524259.76999998</v>
      </c>
      <c r="D120" s="40">
        <v>0</v>
      </c>
      <c r="F120" s="40">
        <v>654524259.76999998</v>
      </c>
      <c r="G120" s="37"/>
      <c r="I120" s="39" t="s">
        <v>179</v>
      </c>
      <c r="J120" s="39">
        <v>654524259.76999998</v>
      </c>
      <c r="K120" s="39"/>
      <c r="L120" s="39">
        <v>0</v>
      </c>
      <c r="M120" s="39"/>
      <c r="N120" s="39">
        <v>654524259.76999998</v>
      </c>
      <c r="O120" s="39"/>
      <c r="Q120" s="47" t="s">
        <v>179</v>
      </c>
      <c r="R120" s="37">
        <v>654524259.76999998</v>
      </c>
      <c r="T120" s="37">
        <v>0</v>
      </c>
      <c r="V120" s="37">
        <v>654524259.76999998</v>
      </c>
      <c r="X120" s="35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5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5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5">
        <f t="shared" si="16"/>
        <v>0</v>
      </c>
    </row>
    <row r="121" spans="1:62" x14ac:dyDescent="0.2">
      <c r="A121" s="38" t="s">
        <v>180</v>
      </c>
      <c r="C121" s="40">
        <v>654524259.76999998</v>
      </c>
      <c r="E121" s="44">
        <v>0</v>
      </c>
      <c r="G121" s="54">
        <v>654524259.76999998</v>
      </c>
      <c r="I121" s="39" t="s">
        <v>180</v>
      </c>
      <c r="J121" s="39"/>
      <c r="K121" s="39">
        <v>654524259.76999998</v>
      </c>
      <c r="L121" s="39"/>
      <c r="M121" s="39">
        <v>0</v>
      </c>
      <c r="N121" s="39"/>
      <c r="O121" s="39">
        <v>654524259.76999998</v>
      </c>
      <c r="Q121" s="47" t="s">
        <v>180</v>
      </c>
      <c r="S121" s="46">
        <v>654524259.76999998</v>
      </c>
      <c r="U121" s="37">
        <v>0</v>
      </c>
      <c r="W121" s="37">
        <v>654524259.76999998</v>
      </c>
      <c r="X121" s="35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5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5">
        <f t="shared" si="14"/>
        <v>0</v>
      </c>
      <c r="AO121" s="9" t="s">
        <v>180</v>
      </c>
      <c r="AP121" s="32"/>
      <c r="AQ121" s="8">
        <v>654524259.76999998</v>
      </c>
      <c r="AS121" s="8">
        <v>0</v>
      </c>
      <c r="AU121" s="8">
        <v>654524259.76999998</v>
      </c>
      <c r="AV121" s="35">
        <f t="shared" si="16"/>
        <v>0</v>
      </c>
    </row>
    <row r="122" spans="1:62" x14ac:dyDescent="0.2">
      <c r="A122" s="38" t="s">
        <v>181</v>
      </c>
      <c r="B122" s="40">
        <v>450000</v>
      </c>
      <c r="D122" s="40">
        <v>0</v>
      </c>
      <c r="F122" s="40">
        <v>450000</v>
      </c>
      <c r="G122" s="37"/>
      <c r="I122" s="39" t="s">
        <v>181</v>
      </c>
      <c r="J122" s="39">
        <v>450000</v>
      </c>
      <c r="K122" s="39"/>
      <c r="L122" s="39">
        <v>0</v>
      </c>
      <c r="M122" s="39"/>
      <c r="N122" s="39">
        <v>450000</v>
      </c>
      <c r="O122" s="39"/>
      <c r="Q122" s="47" t="s">
        <v>181</v>
      </c>
      <c r="R122" s="37">
        <v>450000</v>
      </c>
      <c r="T122" s="37">
        <v>0</v>
      </c>
      <c r="V122" s="37">
        <v>450000</v>
      </c>
      <c r="X122" s="35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5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5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5">
        <f t="shared" si="16"/>
        <v>0</v>
      </c>
    </row>
    <row r="123" spans="1:62" x14ac:dyDescent="0.2">
      <c r="A123" s="38" t="s">
        <v>182</v>
      </c>
      <c r="C123" s="40">
        <v>450000</v>
      </c>
      <c r="E123" s="44">
        <v>0</v>
      </c>
      <c r="G123" s="54">
        <v>450000</v>
      </c>
      <c r="I123" s="39" t="s">
        <v>182</v>
      </c>
      <c r="J123" s="39"/>
      <c r="K123" s="39">
        <v>450000</v>
      </c>
      <c r="L123" s="37"/>
      <c r="M123" s="39">
        <v>0</v>
      </c>
      <c r="N123" s="39"/>
      <c r="O123" s="39">
        <v>450000</v>
      </c>
      <c r="Q123" s="47" t="s">
        <v>182</v>
      </c>
      <c r="S123" s="46">
        <v>450000</v>
      </c>
      <c r="U123" s="37">
        <v>0</v>
      </c>
      <c r="W123" s="37">
        <v>450000</v>
      </c>
      <c r="X123" s="35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5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5">
        <f t="shared" si="14"/>
        <v>0</v>
      </c>
      <c r="AO123" s="9" t="s">
        <v>182</v>
      </c>
      <c r="AP123" s="32"/>
      <c r="AQ123" s="8">
        <v>450000</v>
      </c>
      <c r="AS123" s="8">
        <v>0</v>
      </c>
      <c r="AU123" s="8">
        <v>450000</v>
      </c>
      <c r="AV123" s="35">
        <f t="shared" si="16"/>
        <v>0</v>
      </c>
    </row>
    <row r="124" spans="1:62" x14ac:dyDescent="0.2">
      <c r="A124" s="38" t="s">
        <v>183</v>
      </c>
      <c r="B124" s="40">
        <v>14060197.59</v>
      </c>
      <c r="D124" s="40">
        <v>1715234.63</v>
      </c>
      <c r="E124" s="44">
        <v>165750</v>
      </c>
      <c r="F124" s="40">
        <v>15609682.220000001</v>
      </c>
      <c r="G124" s="37"/>
      <c r="I124" s="39" t="s">
        <v>183</v>
      </c>
      <c r="J124" s="39">
        <v>14060197.59</v>
      </c>
      <c r="K124" s="39"/>
      <c r="L124" s="39">
        <v>119445</v>
      </c>
      <c r="M124" s="39">
        <v>21900</v>
      </c>
      <c r="N124" s="39">
        <v>14157742.59</v>
      </c>
      <c r="O124" s="39"/>
      <c r="Q124" s="47" t="s">
        <v>183</v>
      </c>
      <c r="R124" s="37">
        <v>14157742.59</v>
      </c>
      <c r="T124" s="37">
        <v>901449.63</v>
      </c>
      <c r="U124" s="37">
        <v>37600</v>
      </c>
      <c r="V124" s="37">
        <v>15021592.220000001</v>
      </c>
      <c r="X124" s="35">
        <f t="shared" si="12"/>
        <v>0</v>
      </c>
      <c r="Y124" s="9" t="s">
        <v>183</v>
      </c>
      <c r="Z124" s="8">
        <v>15021592.220000001</v>
      </c>
      <c r="AB124" s="8">
        <v>694340</v>
      </c>
      <c r="AC124" s="37">
        <v>106250</v>
      </c>
      <c r="AD124" s="8">
        <v>15609682.220000001</v>
      </c>
      <c r="AF124" s="35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5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5">
        <f t="shared" si="16"/>
        <v>0</v>
      </c>
    </row>
    <row r="125" spans="1:62" x14ac:dyDescent="0.2">
      <c r="A125" s="38" t="s">
        <v>184</v>
      </c>
      <c r="C125" s="40">
        <v>14060197.59</v>
      </c>
      <c r="D125" s="40">
        <v>165750</v>
      </c>
      <c r="E125" s="44">
        <v>1715234.63</v>
      </c>
      <c r="G125" s="54">
        <v>15609682.220000001</v>
      </c>
      <c r="I125" s="39" t="s">
        <v>184</v>
      </c>
      <c r="J125" s="39"/>
      <c r="K125" s="39">
        <v>14060197.59</v>
      </c>
      <c r="L125" s="39">
        <v>21900</v>
      </c>
      <c r="M125" s="39">
        <v>119445</v>
      </c>
      <c r="N125" s="39"/>
      <c r="O125" s="39">
        <v>14157742.59</v>
      </c>
      <c r="Q125" s="47" t="s">
        <v>184</v>
      </c>
      <c r="S125" s="46">
        <v>14157742.59</v>
      </c>
      <c r="T125" s="37">
        <v>37600</v>
      </c>
      <c r="U125" s="37">
        <v>901449.63</v>
      </c>
      <c r="W125" s="37">
        <v>15021592.220000001</v>
      </c>
      <c r="X125" s="35">
        <f t="shared" si="12"/>
        <v>0</v>
      </c>
      <c r="Y125" s="9" t="s">
        <v>184</v>
      </c>
      <c r="AA125" s="8">
        <v>15021592.220000001</v>
      </c>
      <c r="AB125" s="37">
        <v>106250</v>
      </c>
      <c r="AC125" s="8">
        <v>694340</v>
      </c>
      <c r="AE125" s="8">
        <v>15609682.220000001</v>
      </c>
      <c r="AF125" s="35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5">
        <f t="shared" si="14"/>
        <v>0</v>
      </c>
      <c r="AO125" s="9" t="s">
        <v>184</v>
      </c>
      <c r="AP125" s="32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5">
        <f t="shared" si="16"/>
        <v>0</v>
      </c>
    </row>
    <row r="126" spans="1:62" x14ac:dyDescent="0.2">
      <c r="A126" s="38"/>
      <c r="C126" s="40"/>
      <c r="D126" s="40"/>
      <c r="E126" s="44"/>
      <c r="G126" s="54"/>
      <c r="I126" s="39"/>
      <c r="J126" s="39"/>
      <c r="K126" s="39"/>
      <c r="L126" s="39"/>
      <c r="M126" s="39"/>
      <c r="N126" s="39"/>
      <c r="O126" s="39"/>
      <c r="Q126" s="47"/>
      <c r="X126" s="35">
        <f t="shared" si="12"/>
        <v>0</v>
      </c>
      <c r="Y126" s="9"/>
      <c r="AA126" s="8"/>
      <c r="AC126" s="8"/>
      <c r="AE126" s="8"/>
      <c r="AF126" s="35">
        <f t="shared" si="13"/>
        <v>0</v>
      </c>
      <c r="AG126" s="9"/>
      <c r="AI126" s="8"/>
      <c r="AJ126" s="8"/>
      <c r="AK126" s="8"/>
      <c r="AM126" s="8"/>
      <c r="AN126" s="35">
        <f t="shared" si="14"/>
        <v>0</v>
      </c>
      <c r="AO126" s="9"/>
      <c r="AP126" s="32"/>
      <c r="AQ126" s="8"/>
      <c r="AR126" s="8"/>
      <c r="AS126" s="8"/>
      <c r="AU126" s="8"/>
      <c r="AV126" s="35">
        <f t="shared" si="16"/>
        <v>0</v>
      </c>
    </row>
    <row r="127" spans="1:62" x14ac:dyDescent="0.2">
      <c r="A127" s="38"/>
      <c r="C127" s="40"/>
      <c r="D127" s="40"/>
      <c r="E127" s="44"/>
      <c r="G127" s="54"/>
      <c r="I127" s="39"/>
      <c r="J127" s="39"/>
      <c r="K127" s="39"/>
      <c r="L127" s="39"/>
      <c r="M127" s="39"/>
      <c r="N127" s="39"/>
      <c r="O127" s="39"/>
      <c r="Q127" s="47"/>
      <c r="X127" s="35">
        <f t="shared" si="12"/>
        <v>0</v>
      </c>
      <c r="Y127" s="9"/>
      <c r="AA127" s="8"/>
      <c r="AC127" s="8"/>
      <c r="AE127" s="8"/>
      <c r="AF127" s="35">
        <f t="shared" si="13"/>
        <v>0</v>
      </c>
      <c r="AG127" s="9"/>
      <c r="AI127" s="8"/>
      <c r="AJ127" s="8"/>
      <c r="AK127" s="8"/>
      <c r="AM127" s="8"/>
      <c r="AN127" s="35">
        <f t="shared" si="14"/>
        <v>0</v>
      </c>
      <c r="AO127" s="9"/>
      <c r="AP127" s="32"/>
      <c r="AQ127" s="8"/>
      <c r="AR127" s="8"/>
      <c r="AS127" s="8"/>
      <c r="AU127" s="8"/>
      <c r="AV127" s="35">
        <f t="shared" si="16"/>
        <v>0</v>
      </c>
    </row>
    <row r="128" spans="1:62" x14ac:dyDescent="0.2">
      <c r="A128" s="38"/>
      <c r="C128" s="40"/>
      <c r="D128" s="40"/>
      <c r="E128" s="44"/>
      <c r="G128" s="54"/>
      <c r="I128" s="39"/>
      <c r="J128" s="39"/>
      <c r="K128" s="39"/>
      <c r="L128" s="39"/>
      <c r="M128" s="39"/>
      <c r="N128" s="39"/>
      <c r="O128" s="39"/>
      <c r="Q128" s="47"/>
      <c r="X128" s="35">
        <f t="shared" si="12"/>
        <v>0</v>
      </c>
      <c r="Y128" s="9"/>
      <c r="AA128" s="8"/>
      <c r="AC128" s="8"/>
      <c r="AE128" s="8"/>
      <c r="AF128" s="35">
        <f t="shared" si="13"/>
        <v>0</v>
      </c>
      <c r="AG128" s="9"/>
      <c r="AI128" s="8"/>
      <c r="AJ128" s="8"/>
      <c r="AK128" s="8"/>
      <c r="AM128" s="8"/>
      <c r="AN128" s="35">
        <f t="shared" si="14"/>
        <v>0</v>
      </c>
      <c r="AO128" s="9"/>
      <c r="AP128" s="32"/>
      <c r="AQ128" s="8"/>
      <c r="AR128" s="8"/>
      <c r="AS128" s="8"/>
      <c r="AU128" s="8"/>
      <c r="AV128" s="35">
        <f t="shared" si="16"/>
        <v>0</v>
      </c>
    </row>
    <row r="129" spans="1:72" x14ac:dyDescent="0.2">
      <c r="A129" s="38" t="s">
        <v>185</v>
      </c>
      <c r="B129" s="33">
        <v>0</v>
      </c>
      <c r="D129" s="40">
        <v>1066932861.7</v>
      </c>
      <c r="F129" s="40">
        <v>1066932861.7</v>
      </c>
      <c r="G129" s="37"/>
      <c r="I129" s="39" t="s">
        <v>185</v>
      </c>
      <c r="J129" s="39">
        <v>0</v>
      </c>
      <c r="K129" s="39"/>
      <c r="L129" s="39">
        <v>1066932861.7</v>
      </c>
      <c r="M129" s="39"/>
      <c r="N129" s="39">
        <v>1066932861.7</v>
      </c>
      <c r="O129" s="39"/>
      <c r="Q129" s="47" t="s">
        <v>185</v>
      </c>
      <c r="R129" s="37">
        <v>1066932861.7</v>
      </c>
      <c r="T129" s="37">
        <v>0</v>
      </c>
      <c r="V129" s="37">
        <v>1066932861.7</v>
      </c>
      <c r="X129" s="35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5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5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5">
        <f t="shared" si="16"/>
        <v>0</v>
      </c>
    </row>
    <row r="130" spans="1:72" x14ac:dyDescent="0.2">
      <c r="A130" s="47" t="s">
        <v>186</v>
      </c>
      <c r="B130" s="34"/>
      <c r="C130" s="44">
        <v>0</v>
      </c>
      <c r="D130" s="44">
        <v>363782258.17000002</v>
      </c>
      <c r="E130" s="44">
        <v>1070573708.0700001</v>
      </c>
      <c r="F130" s="46"/>
      <c r="G130" s="56">
        <v>706791449.89999998</v>
      </c>
      <c r="I130" s="39" t="s">
        <v>186</v>
      </c>
      <c r="J130" s="39"/>
      <c r="K130" s="39">
        <v>0</v>
      </c>
      <c r="L130" s="39">
        <v>113430310.79000001</v>
      </c>
      <c r="M130" s="39">
        <v>1066932861.7</v>
      </c>
      <c r="N130" s="39"/>
      <c r="O130" s="39">
        <v>953502550.90999997</v>
      </c>
      <c r="Q130" s="47" t="s">
        <v>186</v>
      </c>
      <c r="S130" s="46">
        <v>953502550.90999997</v>
      </c>
      <c r="T130" s="37">
        <v>141450945.90000001</v>
      </c>
      <c r="U130" s="37">
        <v>0</v>
      </c>
      <c r="W130" s="37">
        <v>812051605.00999999</v>
      </c>
      <c r="X130" s="35">
        <f t="shared" si="12"/>
        <v>0</v>
      </c>
      <c r="Y130" s="9" t="s">
        <v>186</v>
      </c>
      <c r="AA130" s="8">
        <v>812051605.00999999</v>
      </c>
      <c r="AB130" s="37">
        <v>108901001.48</v>
      </c>
      <c r="AC130" s="8">
        <v>3640846.37</v>
      </c>
      <c r="AE130" s="8">
        <v>706791449.89999998</v>
      </c>
      <c r="AF130" s="35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5">
        <f t="shared" si="14"/>
        <v>0</v>
      </c>
      <c r="AO130" s="9" t="s">
        <v>186</v>
      </c>
      <c r="AP130" s="32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5">
        <f t="shared" si="16"/>
        <v>0</v>
      </c>
    </row>
    <row r="131" spans="1:72" ht="22.5" x14ac:dyDescent="0.2">
      <c r="A131" s="38" t="s">
        <v>187</v>
      </c>
      <c r="D131" s="40">
        <v>3640846.37</v>
      </c>
      <c r="F131" s="40">
        <v>3640846.37</v>
      </c>
      <c r="G131" s="40"/>
      <c r="I131" s="39"/>
      <c r="J131" s="39"/>
      <c r="K131" s="39"/>
      <c r="L131" s="39"/>
      <c r="M131" s="39"/>
      <c r="N131" s="39"/>
      <c r="O131" s="39"/>
      <c r="Q131" s="47"/>
      <c r="X131" s="35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5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5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5">
        <f t="shared" si="16"/>
        <v>0</v>
      </c>
    </row>
    <row r="132" spans="1:72" x14ac:dyDescent="0.2">
      <c r="A132" s="38" t="s">
        <v>188</v>
      </c>
      <c r="C132" s="40">
        <v>0</v>
      </c>
      <c r="D132" s="40">
        <v>363782258.17000002</v>
      </c>
      <c r="E132" s="44">
        <v>363782258.17000002</v>
      </c>
      <c r="G132" s="54">
        <v>0</v>
      </c>
      <c r="I132" s="39" t="s">
        <v>188</v>
      </c>
      <c r="J132" s="39"/>
      <c r="K132" s="39">
        <v>0</v>
      </c>
      <c r="L132" s="39">
        <v>113430310.79000001</v>
      </c>
      <c r="M132" s="39">
        <v>113430310.79000001</v>
      </c>
      <c r="N132" s="39"/>
      <c r="O132" s="39">
        <v>0</v>
      </c>
      <c r="Q132" s="47" t="s">
        <v>188</v>
      </c>
      <c r="S132" s="46">
        <v>0</v>
      </c>
      <c r="T132" s="37">
        <v>141450945.90000001</v>
      </c>
      <c r="U132" s="37">
        <v>141450945.90000001</v>
      </c>
      <c r="W132" s="37">
        <v>0</v>
      </c>
      <c r="X132" s="35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5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5">
        <f t="shared" si="14"/>
        <v>0</v>
      </c>
      <c r="AO132" s="9" t="s">
        <v>188</v>
      </c>
      <c r="AP132" s="32"/>
      <c r="AQ132" s="8">
        <v>0</v>
      </c>
      <c r="AR132" s="8">
        <v>85911865.049999997</v>
      </c>
      <c r="AS132" s="8">
        <v>85911865.049999997</v>
      </c>
      <c r="AU132" s="8">
        <v>0</v>
      </c>
      <c r="AV132" s="35">
        <f t="shared" si="16"/>
        <v>0</v>
      </c>
    </row>
    <row r="133" spans="1:72" x14ac:dyDescent="0.2">
      <c r="A133" s="38" t="s">
        <v>189</v>
      </c>
      <c r="C133" s="40">
        <v>0</v>
      </c>
      <c r="E133" s="44">
        <v>363782258.17000002</v>
      </c>
      <c r="G133" s="54">
        <v>363782258.17000002</v>
      </c>
      <c r="I133" s="39" t="s">
        <v>189</v>
      </c>
      <c r="J133" s="39"/>
      <c r="K133" s="39">
        <v>0</v>
      </c>
      <c r="L133" s="39"/>
      <c r="M133" s="39">
        <v>113430310.79000001</v>
      </c>
      <c r="N133" s="39"/>
      <c r="O133" s="39">
        <v>113430310.79000001</v>
      </c>
      <c r="Q133" s="47" t="s">
        <v>189</v>
      </c>
      <c r="S133" s="46">
        <v>113430310.79000001</v>
      </c>
      <c r="U133" s="37">
        <v>141450945.90000001</v>
      </c>
      <c r="W133" s="37">
        <v>254881256.69</v>
      </c>
      <c r="X133" s="35">
        <f t="shared" si="12"/>
        <v>0</v>
      </c>
      <c r="Y133" s="9" t="s">
        <v>189</v>
      </c>
      <c r="Z133" s="8"/>
      <c r="AA133" s="37">
        <v>254881256.69</v>
      </c>
      <c r="AB133" s="8"/>
      <c r="AC133" s="37">
        <v>108901001.48</v>
      </c>
      <c r="AD133" s="8"/>
      <c r="AE133" s="37">
        <v>363782258.17000002</v>
      </c>
      <c r="AF133" s="35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5">
        <f t="shared" si="14"/>
        <v>0</v>
      </c>
      <c r="AO133" s="9" t="s">
        <v>189</v>
      </c>
      <c r="AP133" s="32"/>
      <c r="AQ133" s="8">
        <v>478192990.00999999</v>
      </c>
      <c r="AS133" s="8">
        <v>85911865.049999997</v>
      </c>
      <c r="AU133" s="8">
        <v>564104855.05999994</v>
      </c>
      <c r="AV133" s="35">
        <f t="shared" si="16"/>
        <v>0</v>
      </c>
    </row>
    <row r="134" spans="1:72" x14ac:dyDescent="0.2">
      <c r="A134" s="38"/>
      <c r="C134" s="40"/>
      <c r="E134" s="44"/>
      <c r="G134" s="54"/>
      <c r="I134" s="39"/>
      <c r="J134" s="39"/>
      <c r="K134" s="39"/>
      <c r="L134" s="39"/>
      <c r="M134" s="39"/>
      <c r="N134" s="39"/>
      <c r="O134" s="39"/>
      <c r="Q134" s="47"/>
      <c r="X134" s="35">
        <f t="shared" si="12"/>
        <v>0</v>
      </c>
      <c r="Y134" s="9"/>
      <c r="Z134" s="8"/>
      <c r="AB134" s="8"/>
      <c r="AD134" s="8"/>
      <c r="AF134" s="35">
        <f t="shared" si="13"/>
        <v>0</v>
      </c>
      <c r="AG134" s="9"/>
      <c r="AI134" s="8"/>
      <c r="AK134" s="8"/>
      <c r="AM134" s="8"/>
      <c r="AN134" s="35">
        <f t="shared" si="14"/>
        <v>0</v>
      </c>
      <c r="AO134" s="9"/>
      <c r="AP134" s="32"/>
      <c r="AQ134" s="8"/>
      <c r="AS134" s="8"/>
      <c r="AU134" s="8"/>
      <c r="AV134" s="35">
        <f t="shared" si="16"/>
        <v>0</v>
      </c>
    </row>
    <row r="135" spans="1:72" x14ac:dyDescent="0.2">
      <c r="A135" s="38"/>
      <c r="C135" s="40"/>
      <c r="E135" s="44"/>
      <c r="G135" s="54"/>
      <c r="I135" s="39"/>
      <c r="J135" s="39"/>
      <c r="K135" s="39"/>
      <c r="L135" s="39"/>
      <c r="M135" s="39"/>
      <c r="N135" s="39"/>
      <c r="O135" s="39"/>
      <c r="Q135" s="47"/>
      <c r="X135" s="35">
        <f t="shared" si="12"/>
        <v>0</v>
      </c>
      <c r="Y135" s="9"/>
      <c r="Z135" s="8"/>
      <c r="AB135" s="8"/>
      <c r="AD135" s="8"/>
      <c r="AF135" s="35">
        <f t="shared" si="13"/>
        <v>0</v>
      </c>
      <c r="AG135" s="9"/>
      <c r="AI135" s="8"/>
      <c r="AK135" s="8"/>
      <c r="AM135" s="8"/>
      <c r="AN135" s="35">
        <f t="shared" si="14"/>
        <v>0</v>
      </c>
      <c r="AO135" s="9"/>
      <c r="AP135" s="32"/>
      <c r="AQ135" s="8"/>
      <c r="AS135" s="8"/>
      <c r="AU135" s="8"/>
      <c r="AV135" s="35">
        <f t="shared" si="16"/>
        <v>0</v>
      </c>
    </row>
    <row r="136" spans="1:72" x14ac:dyDescent="0.2">
      <c r="A136" s="38" t="s">
        <v>199</v>
      </c>
      <c r="C136" s="53">
        <v>0</v>
      </c>
      <c r="E136" s="44">
        <v>1066932861.7</v>
      </c>
      <c r="G136" s="40">
        <v>1066932861.7</v>
      </c>
      <c r="I136" s="39" t="s">
        <v>190</v>
      </c>
      <c r="J136" s="39"/>
      <c r="K136" s="39">
        <v>0</v>
      </c>
      <c r="L136" s="39"/>
      <c r="M136" s="39">
        <v>1066932861.7</v>
      </c>
      <c r="N136" s="39"/>
      <c r="O136" s="39">
        <v>1066932861.7</v>
      </c>
      <c r="Q136" s="47" t="s">
        <v>190</v>
      </c>
      <c r="S136" s="46">
        <v>1066932861.7</v>
      </c>
      <c r="U136" s="37">
        <v>0</v>
      </c>
      <c r="W136" s="37">
        <v>1066932861.7</v>
      </c>
      <c r="X136" s="35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5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5">
        <f t="shared" si="14"/>
        <v>0</v>
      </c>
      <c r="AO136" s="9" t="s">
        <v>190</v>
      </c>
      <c r="AP136" s="32"/>
      <c r="AQ136" s="8">
        <v>1066932861.7</v>
      </c>
      <c r="AS136" s="8">
        <v>0</v>
      </c>
      <c r="AU136" s="8">
        <v>1066932861.7</v>
      </c>
      <c r="AV136" s="35">
        <f t="shared" si="16"/>
        <v>0</v>
      </c>
    </row>
    <row r="137" spans="1:72" s="46" customFormat="1" x14ac:dyDescent="0.2">
      <c r="A137" s="38" t="s">
        <v>200</v>
      </c>
      <c r="B137" s="40">
        <v>0</v>
      </c>
      <c r="C137" s="33"/>
      <c r="D137" s="40">
        <v>1082098452.26</v>
      </c>
      <c r="E137" s="44">
        <v>296371809.45999998</v>
      </c>
      <c r="F137" s="40">
        <v>785726642.79999995</v>
      </c>
      <c r="G137" s="33"/>
      <c r="H137" s="35"/>
      <c r="I137" s="39" t="s">
        <v>191</v>
      </c>
      <c r="J137" s="39">
        <v>0</v>
      </c>
      <c r="K137" s="39"/>
      <c r="L137" s="39">
        <v>1075566675.5699999</v>
      </c>
      <c r="M137" s="39">
        <v>87942932.780000001</v>
      </c>
      <c r="N137" s="39">
        <v>987623742.78999996</v>
      </c>
      <c r="O137" s="39"/>
      <c r="P137" s="35"/>
      <c r="Q137" s="47" t="s">
        <v>191</v>
      </c>
      <c r="R137" s="37">
        <v>987623742.78999996</v>
      </c>
      <c r="T137" s="37">
        <v>750804.28</v>
      </c>
      <c r="U137" s="37">
        <v>92322750.640000001</v>
      </c>
      <c r="V137" s="37">
        <v>896051796.42999995</v>
      </c>
      <c r="W137" s="37"/>
      <c r="X137" s="35">
        <f t="shared" si="12"/>
        <v>0</v>
      </c>
      <c r="Y137" s="7" t="s">
        <v>191</v>
      </c>
      <c r="Z137" s="8">
        <v>896051796.42999995</v>
      </c>
      <c r="AA137" s="37"/>
      <c r="AB137" s="8">
        <v>5780972.4100000001</v>
      </c>
      <c r="AC137" s="37">
        <v>116106126.04000001</v>
      </c>
      <c r="AD137" s="8">
        <v>785726642.79999995</v>
      </c>
      <c r="AE137" s="37"/>
      <c r="AF137" s="35">
        <f t="shared" si="13"/>
        <v>0</v>
      </c>
      <c r="AG137" s="9" t="s">
        <v>191</v>
      </c>
      <c r="AH137" s="8">
        <v>785726642.79999995</v>
      </c>
      <c r="AI137" s="37"/>
      <c r="AJ137" s="8">
        <v>46733571.549999997</v>
      </c>
      <c r="AK137" s="8">
        <v>120911947</v>
      </c>
      <c r="AL137" s="8">
        <v>711548267.35000002</v>
      </c>
      <c r="AM137" s="37"/>
      <c r="AN137" s="35">
        <f t="shared" si="14"/>
        <v>0</v>
      </c>
      <c r="AO137" s="9" t="s">
        <v>191</v>
      </c>
      <c r="AP137" s="7">
        <v>711548267.35000002</v>
      </c>
      <c r="AQ137" s="37"/>
      <c r="AR137" s="8">
        <v>10353004</v>
      </c>
      <c r="AS137" s="8">
        <v>120639777.87</v>
      </c>
      <c r="AT137" s="8">
        <v>601261493.48000002</v>
      </c>
      <c r="AU137" s="37"/>
      <c r="AV137" s="35">
        <f t="shared" si="16"/>
        <v>0</v>
      </c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</row>
    <row r="138" spans="1:72" ht="22.5" x14ac:dyDescent="0.2">
      <c r="A138" s="38" t="s">
        <v>201</v>
      </c>
      <c r="C138" s="53">
        <v>0</v>
      </c>
      <c r="D138" s="40">
        <v>11524744.189999999</v>
      </c>
      <c r="E138" s="44">
        <v>15165590.560000001</v>
      </c>
      <c r="G138" s="40">
        <v>3640846.37</v>
      </c>
      <c r="I138" s="38" t="s">
        <v>192</v>
      </c>
      <c r="J138" s="38"/>
      <c r="K138" s="38">
        <v>0</v>
      </c>
      <c r="L138" s="38">
        <v>6167967.5</v>
      </c>
      <c r="M138" s="38">
        <v>8633813.8699999992</v>
      </c>
      <c r="N138" s="38"/>
      <c r="O138" s="38">
        <v>2465846.37</v>
      </c>
      <c r="Q138" s="47" t="s">
        <v>192</v>
      </c>
      <c r="S138" s="46">
        <v>2465846.37</v>
      </c>
      <c r="T138" s="37">
        <v>750804.28</v>
      </c>
      <c r="U138" s="37">
        <v>750804.28</v>
      </c>
      <c r="W138" s="37">
        <v>2465846.37</v>
      </c>
      <c r="X138" s="35">
        <f t="shared" si="12"/>
        <v>0</v>
      </c>
      <c r="Y138" s="57" t="s">
        <v>192</v>
      </c>
      <c r="Z138" s="58"/>
      <c r="AA138" s="59">
        <v>2465846.37</v>
      </c>
      <c r="AB138" s="59">
        <v>4605972.41</v>
      </c>
      <c r="AC138" s="59">
        <v>5780972.4100000001</v>
      </c>
      <c r="AD138" s="58"/>
      <c r="AE138" s="59">
        <v>3640846.37</v>
      </c>
      <c r="AF138" s="35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5">
        <f t="shared" si="14"/>
        <v>0</v>
      </c>
      <c r="AO138" s="7" t="s">
        <v>192</v>
      </c>
      <c r="AP138" s="32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5">
        <f t="shared" si="16"/>
        <v>0</v>
      </c>
    </row>
    <row r="139" spans="1:72" x14ac:dyDescent="0.2">
      <c r="A139" s="38" t="s">
        <v>202</v>
      </c>
      <c r="B139" s="40">
        <v>0</v>
      </c>
      <c r="D139" s="40">
        <v>284847065.26999998</v>
      </c>
      <c r="E139" s="44">
        <v>265144172.47999999</v>
      </c>
      <c r="F139" s="40">
        <v>19702892.789999999</v>
      </c>
      <c r="I139" s="39" t="s">
        <v>193</v>
      </c>
      <c r="J139" s="39">
        <v>0</v>
      </c>
      <c r="K139" s="39"/>
      <c r="L139" s="39">
        <v>81774965.280000001</v>
      </c>
      <c r="M139" s="39">
        <v>70169465.069999993</v>
      </c>
      <c r="N139" s="39">
        <v>11605500.210000001</v>
      </c>
      <c r="O139" s="39"/>
      <c r="Q139" s="47" t="s">
        <v>193</v>
      </c>
      <c r="R139" s="37">
        <v>11605500.210000001</v>
      </c>
      <c r="T139" s="37">
        <v>91571946.359999999</v>
      </c>
      <c r="U139" s="37">
        <v>85654357.650000006</v>
      </c>
      <c r="V139" s="37">
        <v>17523088.920000002</v>
      </c>
      <c r="X139" s="35">
        <f t="shared" si="12"/>
        <v>0</v>
      </c>
      <c r="Y139" s="57" t="s">
        <v>193</v>
      </c>
      <c r="Z139" s="59">
        <v>17523088.920000002</v>
      </c>
      <c r="AA139" s="58"/>
      <c r="AB139" s="59">
        <v>111500153.63</v>
      </c>
      <c r="AC139" s="59">
        <v>109320349.76000001</v>
      </c>
      <c r="AD139" s="59">
        <v>19702892.789999999</v>
      </c>
      <c r="AE139" s="58"/>
      <c r="AF139" s="35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5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5">
        <f t="shared" si="16"/>
        <v>0</v>
      </c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</row>
    <row r="140" spans="1:72" x14ac:dyDescent="0.2">
      <c r="A140" s="38" t="s">
        <v>203</v>
      </c>
      <c r="B140" s="40">
        <v>0</v>
      </c>
      <c r="D140" s="40">
        <v>265144172.47999999</v>
      </c>
      <c r="E140" s="44">
        <v>221642994.19</v>
      </c>
      <c r="F140" s="40">
        <v>43501178.289999999</v>
      </c>
      <c r="I140" s="39" t="s">
        <v>194</v>
      </c>
      <c r="J140" s="39">
        <v>0</v>
      </c>
      <c r="K140" s="39"/>
      <c r="L140" s="39">
        <v>70169465.069999993</v>
      </c>
      <c r="M140" s="39">
        <v>41978883.829999998</v>
      </c>
      <c r="N140" s="39">
        <v>28190581.239999998</v>
      </c>
      <c r="O140" s="39"/>
      <c r="Q140" s="47" t="s">
        <v>194</v>
      </c>
      <c r="R140" s="37">
        <v>28190581.239999998</v>
      </c>
      <c r="T140" s="37">
        <v>85654357.650000006</v>
      </c>
      <c r="U140" s="37">
        <v>73049962.849999994</v>
      </c>
      <c r="V140" s="37">
        <v>40794976.039999999</v>
      </c>
      <c r="X140" s="35">
        <f t="shared" si="12"/>
        <v>0</v>
      </c>
      <c r="Y140" s="57" t="s">
        <v>194</v>
      </c>
      <c r="Z140" s="59">
        <v>40794976.039999999</v>
      </c>
      <c r="AA140" s="58"/>
      <c r="AB140" s="59">
        <v>109320349.76000001</v>
      </c>
      <c r="AC140" s="59">
        <v>106614147.51000001</v>
      </c>
      <c r="AD140" s="59">
        <v>43501178.289999999</v>
      </c>
      <c r="AE140" s="58"/>
      <c r="AF140" s="35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5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5">
        <f t="shared" si="16"/>
        <v>0</v>
      </c>
    </row>
    <row r="141" spans="1:72" x14ac:dyDescent="0.2">
      <c r="A141" s="38" t="s">
        <v>204</v>
      </c>
      <c r="B141" s="40">
        <v>0</v>
      </c>
      <c r="D141" s="40">
        <v>221642994.19</v>
      </c>
      <c r="E141" s="44">
        <v>221642994.19</v>
      </c>
      <c r="F141" s="40">
        <v>0</v>
      </c>
      <c r="I141" s="39" t="s">
        <v>195</v>
      </c>
      <c r="J141" s="39">
        <v>0</v>
      </c>
      <c r="K141" s="39"/>
      <c r="L141" s="39">
        <v>41978883.829999998</v>
      </c>
      <c r="M141" s="39">
        <v>41978883.829999998</v>
      </c>
      <c r="N141" s="39">
        <v>0</v>
      </c>
      <c r="O141" s="39"/>
      <c r="Q141" s="47" t="s">
        <v>196</v>
      </c>
      <c r="R141" s="37">
        <v>0</v>
      </c>
      <c r="T141" s="37">
        <v>73049962.849999994</v>
      </c>
      <c r="U141" s="37">
        <v>73049962.849999994</v>
      </c>
      <c r="V141" s="37">
        <v>0</v>
      </c>
      <c r="X141" s="35">
        <f t="shared" si="12"/>
        <v>0</v>
      </c>
      <c r="Y141" s="57" t="s">
        <v>196</v>
      </c>
      <c r="Z141" s="59">
        <v>0</v>
      </c>
      <c r="AA141" s="58"/>
      <c r="AB141" s="59">
        <v>106614147.51000001</v>
      </c>
      <c r="AC141" s="59">
        <v>106614147.51000001</v>
      </c>
      <c r="AD141" s="59">
        <v>0</v>
      </c>
      <c r="AE141" s="58"/>
      <c r="AF141" s="35">
        <f t="shared" si="13"/>
        <v>0</v>
      </c>
      <c r="AG141" s="9" t="s">
        <v>195</v>
      </c>
      <c r="AH141" s="10">
        <v>0</v>
      </c>
      <c r="AI141" s="60"/>
      <c r="AJ141" s="10">
        <v>92462974.290000007</v>
      </c>
      <c r="AK141" s="10">
        <v>92462974.290000007</v>
      </c>
      <c r="AL141" s="10">
        <v>0</v>
      </c>
      <c r="AM141" s="60"/>
      <c r="AN141" s="35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5">
        <f t="shared" si="16"/>
        <v>0</v>
      </c>
    </row>
    <row r="142" spans="1:72" x14ac:dyDescent="0.2">
      <c r="A142" s="38" t="s">
        <v>205</v>
      </c>
      <c r="B142" s="40">
        <v>0</v>
      </c>
      <c r="D142" s="40">
        <v>221642994.19</v>
      </c>
      <c r="F142" s="40">
        <v>221642994.19</v>
      </c>
      <c r="I142" s="39" t="s">
        <v>197</v>
      </c>
      <c r="J142" s="61">
        <v>0</v>
      </c>
      <c r="K142" s="61"/>
      <c r="L142" s="61">
        <v>41978883.829999998</v>
      </c>
      <c r="M142" s="61"/>
      <c r="N142" s="61">
        <v>41978883.829999998</v>
      </c>
      <c r="O142" s="61"/>
      <c r="Q142" s="47" t="s">
        <v>198</v>
      </c>
      <c r="R142" s="37">
        <v>41978883.829999998</v>
      </c>
      <c r="T142" s="37">
        <v>73049962.849999994</v>
      </c>
      <c r="V142" s="37">
        <v>115028846.68000001</v>
      </c>
      <c r="X142" s="35">
        <f t="shared" si="12"/>
        <v>0</v>
      </c>
      <c r="Y142" s="57" t="s">
        <v>198</v>
      </c>
      <c r="Z142" s="62">
        <v>115028846.68000001</v>
      </c>
      <c r="AA142" s="63"/>
      <c r="AB142" s="62">
        <v>106614147.51000001</v>
      </c>
      <c r="AC142" s="62"/>
      <c r="AD142" s="62">
        <v>221642994.19</v>
      </c>
      <c r="AE142" s="63"/>
      <c r="AF142" s="35">
        <f t="shared" si="13"/>
        <v>0</v>
      </c>
      <c r="AG142" s="9" t="s">
        <v>197</v>
      </c>
      <c r="AH142" s="12">
        <v>221642994.19</v>
      </c>
      <c r="AI142" s="64"/>
      <c r="AJ142" s="12">
        <v>92462974.290000007</v>
      </c>
      <c r="AK142" s="64"/>
      <c r="AL142" s="12">
        <v>314105968.48000002</v>
      </c>
      <c r="AM142" s="64"/>
      <c r="AN142" s="35">
        <f t="shared" si="14"/>
        <v>0</v>
      </c>
      <c r="AO142" s="9" t="s">
        <v>197</v>
      </c>
      <c r="AP142" s="13">
        <v>314105968.48000002</v>
      </c>
      <c r="AQ142" s="64"/>
      <c r="AR142" s="12">
        <v>100822618.04000001</v>
      </c>
      <c r="AS142" s="64"/>
      <c r="AT142" s="12">
        <v>414928586.51999998</v>
      </c>
      <c r="AU142" s="64"/>
      <c r="AV142" s="35">
        <f t="shared" si="16"/>
        <v>0</v>
      </c>
    </row>
    <row r="143" spans="1:72" x14ac:dyDescent="0.2">
      <c r="R143" s="65">
        <f>SUM(R9:R142)</f>
        <v>3892303977.4799995</v>
      </c>
      <c r="T143" s="66">
        <f>SUM(T9:T142)</f>
        <v>3810938384.2800012</v>
      </c>
      <c r="V143" s="67">
        <f>SUM(V9:V142)</f>
        <v>4047744904.0799999</v>
      </c>
      <c r="Y143" s="68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69"/>
      <c r="B144" s="70"/>
      <c r="C144" s="70"/>
      <c r="D144" s="70"/>
      <c r="E144" s="71"/>
      <c r="F144" s="70"/>
      <c r="G144" s="70"/>
      <c r="S144" s="66">
        <f>SUM(S9:S142)</f>
        <v>3892303977.4799995</v>
      </c>
      <c r="U144" s="66">
        <f>SUM(U9:U142)</f>
        <v>3809938384.2800002</v>
      </c>
      <c r="W144" s="66">
        <f>SUM(W9:W142)</f>
        <v>4047744904.0800009</v>
      </c>
      <c r="Y144" s="68"/>
      <c r="Z144" s="72">
        <f>SUM(Z13:Z142)</f>
        <v>3827739876.6900001</v>
      </c>
      <c r="AA144" s="58"/>
      <c r="AB144" s="72">
        <f>SUM(AB13:AB142)</f>
        <v>924842312.95000005</v>
      </c>
      <c r="AC144" s="58"/>
      <c r="AD144" s="72">
        <f>SUM(AD13:AD142)</f>
        <v>3943097298.1700006</v>
      </c>
      <c r="AE144" s="58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5"/>
      <c r="B145" s="34">
        <f>SUM(B8:B144)</f>
        <v>1632583225.1099999</v>
      </c>
      <c r="C145" s="73">
        <f>SUM(C8:C144)</f>
        <v>1632583225.1099999</v>
      </c>
      <c r="D145" s="34">
        <f>SUM(D8:D144)</f>
        <v>15049713508.639997</v>
      </c>
      <c r="E145" s="34">
        <f>SUM(E8:E144)</f>
        <v>15049713508.640003</v>
      </c>
      <c r="F145" s="34">
        <f>SUM(F9:F144)</f>
        <v>4166189525.9000001</v>
      </c>
      <c r="G145" s="34">
        <f>SUM(G8:G144)</f>
        <v>4166189525.8999996</v>
      </c>
      <c r="J145" s="74">
        <f>SUM(J9:J144)</f>
        <v>1632583225.1099999</v>
      </c>
      <c r="K145" s="74">
        <f t="shared" ref="K145:O145" si="17">SUM(K9:K144)</f>
        <v>1633183742.2299998</v>
      </c>
      <c r="L145" s="74">
        <f t="shared" si="17"/>
        <v>4277070764.0199995</v>
      </c>
      <c r="M145" s="74">
        <f t="shared" si="17"/>
        <v>4276470246.8999996</v>
      </c>
      <c r="N145" s="74">
        <f t="shared" si="17"/>
        <v>3892303977.4799995</v>
      </c>
      <c r="O145" s="74">
        <f t="shared" si="17"/>
        <v>3892303977.4799995</v>
      </c>
      <c r="Y145" s="9"/>
      <c r="Z145" s="59"/>
      <c r="AA145" s="72">
        <f>SUM(AA13:AA142)</f>
        <v>4047744904.0800009</v>
      </c>
      <c r="AB145" s="59"/>
      <c r="AC145" s="72">
        <f>SUM(AC13:AC142)</f>
        <v>927929513.28999996</v>
      </c>
      <c r="AD145" s="59"/>
      <c r="AE145" s="72">
        <f>SUM(AE13:AE142)</f>
        <v>4166189525.8999996</v>
      </c>
      <c r="AH145" s="65"/>
      <c r="AI145" s="14"/>
      <c r="AJ145" s="65"/>
      <c r="AK145" s="14"/>
      <c r="AL145" s="65"/>
      <c r="AM145" s="14"/>
    </row>
    <row r="146" spans="1:72" x14ac:dyDescent="0.2">
      <c r="W146" s="60"/>
      <c r="X146" s="75"/>
      <c r="Y146" s="15"/>
      <c r="Z146" s="10"/>
      <c r="AA146" s="60"/>
      <c r="AB146" s="10"/>
      <c r="AC146" s="10"/>
      <c r="AD146" s="10"/>
      <c r="AE146" s="60"/>
      <c r="AF146" s="75"/>
      <c r="AG146" s="76"/>
    </row>
    <row r="147" spans="1:72" x14ac:dyDescent="0.2">
      <c r="W147" s="60"/>
      <c r="X147" s="75"/>
      <c r="Y147" s="15"/>
      <c r="Z147" s="10"/>
      <c r="AA147" s="60"/>
      <c r="AB147" s="10"/>
      <c r="AC147" s="60"/>
      <c r="AD147" s="10"/>
      <c r="AE147" s="60"/>
      <c r="AF147" s="75"/>
      <c r="AG147" s="76"/>
    </row>
    <row r="148" spans="1:72" x14ac:dyDescent="0.2">
      <c r="W148" s="60"/>
      <c r="X148" s="75"/>
      <c r="Y148" s="15"/>
      <c r="Z148" s="16"/>
      <c r="AA148" s="60"/>
      <c r="AB148" s="16"/>
      <c r="AC148" s="60"/>
      <c r="AD148" s="16"/>
      <c r="AE148" s="60"/>
      <c r="AF148" s="75"/>
      <c r="AG148" s="76"/>
    </row>
    <row r="149" spans="1:72" s="64" customFormat="1" x14ac:dyDescent="0.2">
      <c r="A149" s="32"/>
      <c r="B149" s="33"/>
      <c r="C149" s="33"/>
      <c r="D149" s="33"/>
      <c r="E149" s="34"/>
      <c r="F149" s="33"/>
      <c r="G149" s="33"/>
      <c r="H149" s="77"/>
      <c r="I149" s="36"/>
      <c r="J149" s="36"/>
      <c r="K149" s="36"/>
      <c r="L149" s="36"/>
      <c r="M149" s="36"/>
      <c r="N149" s="36"/>
      <c r="O149" s="36"/>
      <c r="P149" s="35"/>
      <c r="Q149" s="45"/>
      <c r="R149" s="37"/>
      <c r="S149" s="46"/>
      <c r="T149" s="37"/>
      <c r="U149" s="37"/>
      <c r="V149" s="37"/>
      <c r="W149" s="60"/>
      <c r="X149" s="75"/>
      <c r="Y149" s="76"/>
      <c r="Z149" s="16"/>
      <c r="AA149" s="16"/>
      <c r="AB149" s="16"/>
      <c r="AC149" s="16"/>
      <c r="AD149" s="16"/>
      <c r="AE149" s="16"/>
      <c r="AF149" s="75"/>
      <c r="AG149" s="76"/>
      <c r="AH149" s="37"/>
      <c r="AI149" s="37"/>
      <c r="AJ149" s="37"/>
      <c r="AK149" s="37"/>
      <c r="AL149" s="37"/>
      <c r="AM149" s="37"/>
      <c r="AN149" s="35"/>
      <c r="AO149" s="32"/>
      <c r="AP149" s="37"/>
      <c r="AQ149" s="37"/>
      <c r="AR149" s="37"/>
      <c r="AS149" s="37"/>
      <c r="AT149" s="37"/>
      <c r="AU149" s="37"/>
      <c r="AV149" s="35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</row>
    <row r="150" spans="1:72" x14ac:dyDescent="0.2">
      <c r="W150" s="60"/>
      <c r="X150" s="75"/>
      <c r="Y150" s="76"/>
      <c r="Z150" s="78"/>
      <c r="AA150" s="16"/>
      <c r="AB150" s="78"/>
      <c r="AC150" s="16"/>
      <c r="AD150" s="78"/>
      <c r="AE150" s="16"/>
      <c r="AF150" s="75"/>
      <c r="AG150" s="76"/>
    </row>
    <row r="151" spans="1:72" x14ac:dyDescent="0.2">
      <c r="W151" s="60"/>
      <c r="X151" s="75"/>
      <c r="Y151" s="76"/>
      <c r="Z151" s="60"/>
      <c r="AA151" s="60"/>
      <c r="AB151" s="60"/>
      <c r="AC151" s="60"/>
      <c r="AD151" s="60"/>
      <c r="AE151" s="60"/>
      <c r="AF151" s="75"/>
      <c r="AG151" s="76"/>
      <c r="AN151" s="77"/>
      <c r="AV151" s="77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</row>
    <row r="152" spans="1:72" x14ac:dyDescent="0.2">
      <c r="W152" s="60"/>
      <c r="X152" s="75"/>
      <c r="Y152" s="76"/>
      <c r="Z152" s="60"/>
      <c r="AA152" s="60"/>
      <c r="AB152" s="60"/>
      <c r="AC152" s="60"/>
      <c r="AD152" s="60"/>
      <c r="AE152" s="60"/>
      <c r="AF152" s="75"/>
      <c r="AG152" s="76"/>
    </row>
    <row r="153" spans="1:72" x14ac:dyDescent="0.2">
      <c r="P153" s="77"/>
      <c r="W153" s="60"/>
      <c r="X153" s="75"/>
      <c r="Y153" s="76"/>
      <c r="Z153" s="60"/>
      <c r="AA153" s="60"/>
      <c r="AB153" s="60"/>
      <c r="AC153" s="60"/>
      <c r="AD153" s="60"/>
      <c r="AE153" s="60"/>
      <c r="AF153" s="75"/>
      <c r="AG153" s="76"/>
    </row>
    <row r="154" spans="1:72" x14ac:dyDescent="0.2">
      <c r="W154" s="60"/>
      <c r="X154" s="75"/>
      <c r="Y154" s="76"/>
      <c r="Z154" s="60"/>
      <c r="AA154" s="60"/>
      <c r="AB154" s="60"/>
      <c r="AC154" s="60"/>
      <c r="AD154" s="60"/>
      <c r="AE154" s="60"/>
      <c r="AF154" s="75"/>
      <c r="AG154" s="76"/>
    </row>
    <row r="155" spans="1:72" x14ac:dyDescent="0.2">
      <c r="W155" s="60"/>
      <c r="X155" s="75"/>
      <c r="Y155" s="76"/>
      <c r="Z155" s="60"/>
      <c r="AA155" s="60"/>
      <c r="AB155" s="60"/>
      <c r="AC155" s="60"/>
      <c r="AD155" s="60"/>
      <c r="AE155" s="60"/>
      <c r="AF155" s="75"/>
      <c r="AG155" s="76"/>
    </row>
    <row r="156" spans="1:72" x14ac:dyDescent="0.2">
      <c r="B156" s="37"/>
      <c r="C156" s="37"/>
      <c r="D156" s="37"/>
      <c r="E156" s="46"/>
      <c r="F156" s="37"/>
      <c r="G156" s="37"/>
      <c r="W156" s="60"/>
      <c r="X156" s="75"/>
      <c r="Y156" s="76"/>
      <c r="Z156" s="60"/>
      <c r="AA156" s="60"/>
      <c r="AB156" s="60"/>
      <c r="AC156" s="60"/>
      <c r="AD156" s="60"/>
      <c r="AE156" s="60"/>
      <c r="AF156" s="75"/>
      <c r="AG156" s="76"/>
    </row>
    <row r="157" spans="1:72" x14ac:dyDescent="0.2">
      <c r="B157" s="37"/>
      <c r="C157" s="37"/>
      <c r="D157" s="37"/>
      <c r="E157" s="46"/>
      <c r="F157" s="37"/>
      <c r="G157" s="37"/>
      <c r="W157" s="60"/>
      <c r="X157" s="75"/>
      <c r="Y157" s="76"/>
      <c r="Z157" s="60"/>
      <c r="AA157" s="60"/>
      <c r="AB157" s="60"/>
      <c r="AC157" s="60"/>
      <c r="AD157" s="60"/>
      <c r="AE157" s="60"/>
      <c r="AF157" s="75"/>
      <c r="AG157" s="76"/>
    </row>
    <row r="158" spans="1:72" x14ac:dyDescent="0.2">
      <c r="B158" s="37"/>
      <c r="C158" s="37"/>
      <c r="D158" s="37"/>
      <c r="E158" s="46"/>
      <c r="F158" s="37"/>
      <c r="G158" s="37"/>
      <c r="W158" s="60"/>
      <c r="X158" s="75"/>
      <c r="Y158" s="76"/>
      <c r="Z158" s="60"/>
      <c r="AA158" s="60"/>
      <c r="AB158" s="60"/>
      <c r="AC158" s="60"/>
      <c r="AD158" s="60"/>
      <c r="AE158" s="60"/>
      <c r="AF158" s="75"/>
      <c r="AG158" s="76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31"/>
  <sheetViews>
    <sheetView tabSelected="1" topLeftCell="A2" zoomScale="80" zoomScaleNormal="80" workbookViewId="0">
      <pane xSplit="1" ySplit="3" topLeftCell="K5" activePane="bottomRight" state="frozen"/>
      <selection activeCell="A2" sqref="A2"/>
      <selection pane="topRight" activeCell="B2" sqref="B2"/>
      <selection pane="bottomLeft" activeCell="A5" sqref="A5"/>
      <selection pane="bottomRight" activeCell="M87" sqref="M87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8" width="16.85546875" style="2" customWidth="1"/>
    <col min="9" max="9" width="18" style="2" customWidth="1"/>
    <col min="10" max="10" width="16.85546875" style="2" customWidth="1"/>
    <col min="11" max="11" width="18" style="2" customWidth="1"/>
    <col min="12" max="12" width="17.7109375" style="2" customWidth="1"/>
    <col min="13" max="18" width="17.42578125" style="2" customWidth="1"/>
    <col min="19" max="19" width="17.28515625" style="2" customWidth="1"/>
    <col min="20" max="24" width="17.42578125" style="2" customWidth="1"/>
    <col min="25" max="25" width="20.42578125" style="2" customWidth="1"/>
    <col min="26" max="26" width="16.85546875" customWidth="1"/>
    <col min="27" max="27" width="19.42578125" style="3" customWidth="1"/>
    <col min="28" max="29" width="16.85546875" style="3" customWidth="1"/>
    <col min="30" max="30" width="16.85546875" style="2" customWidth="1"/>
    <col min="31" max="31" width="17.7109375" style="11" customWidth="1"/>
    <col min="32" max="33" width="16.85546875" style="130" customWidth="1"/>
    <col min="34" max="34" width="17.85546875" customWidth="1"/>
    <col min="35" max="35" width="16.85546875" bestFit="1" customWidth="1"/>
    <col min="36" max="36" width="16.85546875" style="3" bestFit="1" customWidth="1"/>
    <col min="37" max="37" width="14.7109375" bestFit="1" customWidth="1"/>
  </cols>
  <sheetData>
    <row r="1" spans="1:36" x14ac:dyDescent="0.25">
      <c r="B1" s="19"/>
      <c r="Y1" s="112">
        <f>+Y28-Y2</f>
        <v>0</v>
      </c>
      <c r="AA1"/>
      <c r="AB1"/>
      <c r="AC1"/>
      <c r="AD1" s="122"/>
    </row>
    <row r="2" spans="1:36" ht="16.5" thickBot="1" x14ac:dyDescent="0.3">
      <c r="A2" s="18" t="s">
        <v>0</v>
      </c>
      <c r="B2" s="19"/>
      <c r="E2" s="26"/>
      <c r="F2" s="113"/>
      <c r="M2" s="113"/>
      <c r="N2" s="113"/>
      <c r="O2" s="134"/>
      <c r="P2" s="113"/>
      <c r="Q2" s="113"/>
      <c r="R2" s="113"/>
      <c r="S2" s="113"/>
      <c r="T2" s="113"/>
      <c r="U2" s="113"/>
      <c r="V2" s="113"/>
      <c r="W2" s="113"/>
      <c r="X2" s="113"/>
      <c r="Y2" s="113"/>
      <c r="AC2" s="113"/>
      <c r="AD2" s="113"/>
    </row>
    <row r="3" spans="1:36" ht="15.75" thickBot="1" x14ac:dyDescent="0.3">
      <c r="A3" s="18" t="s">
        <v>1</v>
      </c>
      <c r="B3" s="79"/>
      <c r="C3" s="247" t="s">
        <v>2</v>
      </c>
      <c r="D3" s="248"/>
      <c r="E3" s="248"/>
      <c r="F3" s="248"/>
      <c r="G3" s="248"/>
      <c r="H3" s="249"/>
      <c r="I3" s="145"/>
      <c r="J3" s="145"/>
      <c r="K3" s="145"/>
      <c r="L3" s="145"/>
      <c r="M3" s="245" t="s">
        <v>283</v>
      </c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161" t="s">
        <v>282</v>
      </c>
      <c r="Z3" s="250" t="s">
        <v>281</v>
      </c>
      <c r="AA3" s="251"/>
      <c r="AB3" s="251"/>
      <c r="AC3" s="251"/>
      <c r="AD3" s="251"/>
      <c r="AE3" s="251"/>
      <c r="AF3" s="251"/>
      <c r="AG3" s="251"/>
      <c r="AH3" s="252"/>
    </row>
    <row r="4" spans="1:36" ht="15.75" thickBot="1" x14ac:dyDescent="0.3">
      <c r="A4" s="18" t="s">
        <v>3</v>
      </c>
      <c r="B4" s="80"/>
      <c r="C4" s="24">
        <v>2013</v>
      </c>
      <c r="D4" s="81">
        <v>2014</v>
      </c>
      <c r="E4" s="81">
        <v>2015</v>
      </c>
      <c r="F4" s="81">
        <v>2016</v>
      </c>
      <c r="G4" s="81">
        <v>2017</v>
      </c>
      <c r="H4" s="81">
        <v>2018</v>
      </c>
      <c r="I4" s="81">
        <v>2019</v>
      </c>
      <c r="J4" s="81">
        <v>2020</v>
      </c>
      <c r="K4" s="81">
        <v>2021</v>
      </c>
      <c r="L4" s="81">
        <v>2022</v>
      </c>
      <c r="M4" s="123" t="s">
        <v>249</v>
      </c>
      <c r="N4" s="123" t="s">
        <v>250</v>
      </c>
      <c r="O4" s="123" t="s">
        <v>251</v>
      </c>
      <c r="P4" s="123" t="s">
        <v>252</v>
      </c>
      <c r="Q4" s="123" t="s">
        <v>253</v>
      </c>
      <c r="R4" s="123" t="s">
        <v>254</v>
      </c>
      <c r="S4" s="123" t="s">
        <v>256</v>
      </c>
      <c r="T4" s="123" t="s">
        <v>257</v>
      </c>
      <c r="U4" s="123" t="s">
        <v>258</v>
      </c>
      <c r="V4" s="123" t="s">
        <v>261</v>
      </c>
      <c r="W4" s="123" t="s">
        <v>262</v>
      </c>
      <c r="X4" s="123" t="s">
        <v>263</v>
      </c>
      <c r="Y4" s="114">
        <v>2023</v>
      </c>
      <c r="Z4" s="193" t="s">
        <v>206</v>
      </c>
      <c r="AA4" s="193" t="s">
        <v>207</v>
      </c>
      <c r="AB4" s="193" t="s">
        <v>230</v>
      </c>
      <c r="AC4" s="193" t="s">
        <v>247</v>
      </c>
      <c r="AD4" s="193" t="s">
        <v>260</v>
      </c>
      <c r="AE4" s="193" t="s">
        <v>264</v>
      </c>
      <c r="AF4" s="163" t="s">
        <v>277</v>
      </c>
      <c r="AG4" s="150" t="s">
        <v>278</v>
      </c>
      <c r="AH4" s="150" t="s">
        <v>280</v>
      </c>
    </row>
    <row r="5" spans="1:36" ht="15.75" thickBot="1" x14ac:dyDescent="0.3">
      <c r="A5" s="17" t="s">
        <v>4</v>
      </c>
      <c r="B5" s="27"/>
      <c r="C5" s="84"/>
      <c r="D5" s="85"/>
      <c r="E5" s="85"/>
      <c r="F5" s="85"/>
      <c r="G5" s="85"/>
      <c r="H5" s="85"/>
      <c r="I5" s="85"/>
      <c r="J5" s="85"/>
      <c r="K5" s="85"/>
      <c r="L5" s="85"/>
      <c r="M5" s="216"/>
      <c r="N5" s="216"/>
      <c r="O5" s="217"/>
      <c r="P5" s="232"/>
      <c r="Q5" s="216"/>
      <c r="R5" s="232"/>
      <c r="S5" s="216"/>
      <c r="T5" s="232"/>
      <c r="U5" s="216"/>
      <c r="V5" s="232"/>
      <c r="W5" s="216"/>
      <c r="X5" s="217"/>
      <c r="Y5" s="115"/>
      <c r="Z5" s="194" t="s">
        <v>265</v>
      </c>
      <c r="AA5" s="194" t="s">
        <v>266</v>
      </c>
      <c r="AB5" s="194" t="s">
        <v>267</v>
      </c>
      <c r="AC5" s="194" t="s">
        <v>268</v>
      </c>
      <c r="AD5" s="194" t="s">
        <v>269</v>
      </c>
      <c r="AE5" s="194" t="s">
        <v>271</v>
      </c>
      <c r="AF5" s="190">
        <v>105.934</v>
      </c>
      <c r="AG5" s="199">
        <v>109.271</v>
      </c>
      <c r="AH5" s="201">
        <v>117.30800000000001</v>
      </c>
    </row>
    <row r="6" spans="1:36" x14ac:dyDescent="0.25">
      <c r="B6" s="27"/>
      <c r="C6" s="82"/>
      <c r="D6" s="28"/>
      <c r="E6" s="28"/>
      <c r="F6" s="28"/>
      <c r="G6" s="28"/>
      <c r="H6" s="28"/>
      <c r="I6" s="28"/>
      <c r="J6" s="28"/>
      <c r="K6" s="28"/>
      <c r="L6" s="28"/>
      <c r="M6" s="218"/>
      <c r="N6" s="218"/>
      <c r="O6" s="203"/>
      <c r="P6" s="211"/>
      <c r="Q6" s="218"/>
      <c r="R6" s="211"/>
      <c r="S6" s="218"/>
      <c r="T6" s="211"/>
      <c r="U6" s="218"/>
      <c r="V6" s="211"/>
      <c r="W6" s="218"/>
      <c r="X6" s="203"/>
      <c r="Y6" s="115"/>
      <c r="Z6" s="167">
        <f>AH5/83.7706</f>
        <v>1.4003480934838715</v>
      </c>
      <c r="AA6" s="195">
        <f>AH5/87.18898</f>
        <v>1.3454452615456678</v>
      </c>
      <c r="AB6" s="129">
        <f>AH5/89.04682</f>
        <v>1.3173743879904978</v>
      </c>
      <c r="AC6" s="195">
        <f>AH5/92.03903</f>
        <v>1.2745462441314299</v>
      </c>
      <c r="AD6" s="129">
        <f>AH5/98.27288</f>
        <v>1.1936965722384447</v>
      </c>
      <c r="AE6" s="195">
        <f>AH5/103.02</f>
        <v>1.1386915162104447</v>
      </c>
      <c r="AF6" s="164">
        <f>AH5/AF5</f>
        <v>1.1073687390261862</v>
      </c>
      <c r="AG6" s="168">
        <f>AH5/109.271</f>
        <v>1.0735510794263803</v>
      </c>
      <c r="AH6" s="200">
        <v>1</v>
      </c>
    </row>
    <row r="7" spans="1:36" x14ac:dyDescent="0.25">
      <c r="A7" s="18" t="s">
        <v>5</v>
      </c>
      <c r="B7" s="27"/>
      <c r="C7" s="82"/>
      <c r="D7" s="28"/>
      <c r="E7" s="28"/>
      <c r="F7" s="28"/>
      <c r="G7" s="28"/>
      <c r="H7" s="28"/>
      <c r="I7" s="28"/>
      <c r="J7" s="28"/>
      <c r="K7" s="28"/>
      <c r="L7" s="28"/>
      <c r="M7" s="218"/>
      <c r="N7" s="218"/>
      <c r="O7" s="203"/>
      <c r="P7" s="211"/>
      <c r="Q7" s="218"/>
      <c r="R7" s="211"/>
      <c r="S7" s="218"/>
      <c r="T7" s="211"/>
      <c r="U7" s="218"/>
      <c r="V7" s="211"/>
      <c r="W7" s="218"/>
      <c r="X7" s="203"/>
      <c r="Y7" s="115"/>
      <c r="Z7" s="169"/>
      <c r="AA7" s="151"/>
      <c r="AB7" s="28"/>
      <c r="AC7" s="151"/>
      <c r="AD7" s="28"/>
      <c r="AE7" s="151"/>
      <c r="AF7" s="28"/>
      <c r="AG7" s="151"/>
      <c r="AH7" s="180"/>
    </row>
    <row r="8" spans="1:36" s="92" customFormat="1" x14ac:dyDescent="0.25">
      <c r="A8" s="99" t="s">
        <v>233</v>
      </c>
      <c r="B8" s="100"/>
      <c r="C8" s="101">
        <f>SUM(C9:C13)</f>
        <v>214946371.92999998</v>
      </c>
      <c r="D8" s="102">
        <f>SUM(D9:D13)</f>
        <v>282382097.51999998</v>
      </c>
      <c r="E8" s="102">
        <f>SUM(E9:E13)</f>
        <v>311646227.29000002</v>
      </c>
      <c r="F8" s="102">
        <f>SUM(F9:F13)</f>
        <v>352368327.89999998</v>
      </c>
      <c r="G8" s="102">
        <v>316453108.44999999</v>
      </c>
      <c r="H8" s="102">
        <v>322636320.00999999</v>
      </c>
      <c r="I8" s="102">
        <v>318185545.47000003</v>
      </c>
      <c r="J8" s="102">
        <v>221192455.30000001</v>
      </c>
      <c r="K8" s="102">
        <v>389276726.77000004</v>
      </c>
      <c r="L8" s="102">
        <v>441039853.73000002</v>
      </c>
      <c r="M8" s="219">
        <f t="shared" ref="M8:R8" si="0">M9+M10+M11+M12+M13</f>
        <v>65361571.619999997</v>
      </c>
      <c r="N8" s="219">
        <f t="shared" si="0"/>
        <v>88086216.11999999</v>
      </c>
      <c r="O8" s="219">
        <f t="shared" si="0"/>
        <v>31963171.580000002</v>
      </c>
      <c r="P8" s="219">
        <f t="shared" si="0"/>
        <v>13032259.140000001</v>
      </c>
      <c r="Q8" s="219">
        <f t="shared" si="0"/>
        <v>18489857.090000004</v>
      </c>
      <c r="R8" s="219">
        <f t="shared" si="0"/>
        <v>34046066.579999998</v>
      </c>
      <c r="S8" s="219"/>
      <c r="T8" s="233"/>
      <c r="U8" s="219"/>
      <c r="V8" s="233"/>
      <c r="W8" s="219"/>
      <c r="X8" s="223"/>
      <c r="Y8" s="212">
        <f t="shared" ref="Y8:Y33" si="1">SUM(M8:X8)</f>
        <v>250979142.13</v>
      </c>
      <c r="Z8" s="101">
        <f t="shared" ref="Z8:Z28" si="2">$Z$6*C8</f>
        <v>300999742.13345063</v>
      </c>
      <c r="AA8" s="152">
        <f t="shared" ref="AA8:AA28" si="3">$AA$6*D8</f>
        <v>379929655.05361062</v>
      </c>
      <c r="AB8" s="102">
        <f t="shared" ref="AB8:AB28" si="4">$AB$6*E8</f>
        <v>410554757.94571131</v>
      </c>
      <c r="AC8" s="152">
        <f t="shared" ref="AC8:AC28" si="5">$AC$6*$F8</f>
        <v>449109728.87581712</v>
      </c>
      <c r="AD8" s="102">
        <f t="shared" ref="AD8:AD28" si="6">$AD$6*G8</f>
        <v>377748990.83096582</v>
      </c>
      <c r="AE8" s="152">
        <f t="shared" ref="AE8:AE39" si="7">$AE$6*H8</f>
        <v>367383240.41674513</v>
      </c>
      <c r="AF8" s="102">
        <f t="shared" ref="AF8:AF13" si="8">$AF$6*I8</f>
        <v>352348726.26347315</v>
      </c>
      <c r="AG8" s="152">
        <f>$AG$6*Y8</f>
        <v>269438928.94716841</v>
      </c>
      <c r="AH8" s="181">
        <v>389276726.77000004</v>
      </c>
      <c r="AI8" s="137"/>
      <c r="AJ8" s="141"/>
    </row>
    <row r="9" spans="1:36" s="98" customFormat="1" x14ac:dyDescent="0.25">
      <c r="A9" s="93" t="s">
        <v>6</v>
      </c>
      <c r="B9" s="94"/>
      <c r="C9" s="95">
        <v>8035180.5700000003</v>
      </c>
      <c r="D9" s="96">
        <v>7684140.5599999996</v>
      </c>
      <c r="E9" s="96">
        <v>7383353.7999999998</v>
      </c>
      <c r="F9" s="96">
        <v>10815978.029999999</v>
      </c>
      <c r="G9" s="96">
        <v>1196269.6599999997</v>
      </c>
      <c r="H9" s="96">
        <v>0</v>
      </c>
      <c r="I9" s="96"/>
      <c r="J9" s="96">
        <v>0</v>
      </c>
      <c r="K9" s="96">
        <v>0</v>
      </c>
      <c r="L9" s="96">
        <v>0</v>
      </c>
      <c r="M9" s="218"/>
      <c r="N9" s="218"/>
      <c r="O9" s="203"/>
      <c r="P9" s="211"/>
      <c r="Q9" s="218"/>
      <c r="R9" s="211"/>
      <c r="S9" s="218"/>
      <c r="T9" s="211"/>
      <c r="U9" s="218"/>
      <c r="V9" s="211"/>
      <c r="W9" s="218"/>
      <c r="X9" s="203"/>
      <c r="Y9" s="202">
        <f t="shared" si="1"/>
        <v>0</v>
      </c>
      <c r="Z9" s="95">
        <f t="shared" si="2"/>
        <v>11252049.791998148</v>
      </c>
      <c r="AA9" s="154">
        <f t="shared" si="3"/>
        <v>10338590.505502874</v>
      </c>
      <c r="AB9" s="96">
        <f t="shared" si="4"/>
        <v>9726641.1935923155</v>
      </c>
      <c r="AC9" s="154">
        <f t="shared" si="5"/>
        <v>13785464.174744561</v>
      </c>
      <c r="AD9" s="96">
        <f t="shared" si="6"/>
        <v>1427982.9926148492</v>
      </c>
      <c r="AE9" s="154">
        <f t="shared" si="7"/>
        <v>0</v>
      </c>
      <c r="AF9" s="191">
        <f t="shared" si="8"/>
        <v>0</v>
      </c>
      <c r="AG9" s="153">
        <f>$AF$6*Y9</f>
        <v>0</v>
      </c>
      <c r="AH9" s="97">
        <v>0</v>
      </c>
      <c r="AJ9" s="142"/>
    </row>
    <row r="10" spans="1:36" s="98" customFormat="1" x14ac:dyDescent="0.25">
      <c r="A10" s="93" t="s">
        <v>7</v>
      </c>
      <c r="B10" s="94"/>
      <c r="C10" s="95">
        <v>132106640.62</v>
      </c>
      <c r="D10" s="96">
        <v>182265896.77000001</v>
      </c>
      <c r="E10" s="96">
        <v>211854820.74000001</v>
      </c>
      <c r="F10" s="96">
        <v>227038704.90000001</v>
      </c>
      <c r="G10" s="96">
        <v>208627180.25</v>
      </c>
      <c r="H10" s="96">
        <v>212561332.78999999</v>
      </c>
      <c r="I10" s="96">
        <v>208600892.91</v>
      </c>
      <c r="J10" s="96">
        <v>172156612.98999998</v>
      </c>
      <c r="K10" s="96">
        <v>260537257.84</v>
      </c>
      <c r="L10" s="96">
        <v>292303737.14000005</v>
      </c>
      <c r="M10" s="218">
        <v>58364008.07</v>
      </c>
      <c r="N10" s="218">
        <v>75886867.25</v>
      </c>
      <c r="O10" s="203">
        <v>20310371.670000002</v>
      </c>
      <c r="P10" s="211">
        <v>9466435.6899999995</v>
      </c>
      <c r="Q10" s="218">
        <v>11170673.540000001</v>
      </c>
      <c r="R10" s="211">
        <v>26504197</v>
      </c>
      <c r="S10" s="218"/>
      <c r="T10" s="211"/>
      <c r="U10" s="235"/>
      <c r="V10" s="204"/>
      <c r="W10" s="235"/>
      <c r="X10" s="220"/>
      <c r="Y10" s="202"/>
      <c r="Z10" s="95">
        <f t="shared" si="2"/>
        <v>184995282.32877597</v>
      </c>
      <c r="AA10" s="154">
        <f t="shared" si="3"/>
        <v>245228787.15056834</v>
      </c>
      <c r="AB10" s="96">
        <f t="shared" si="4"/>
        <v>279092114.81519413</v>
      </c>
      <c r="AC10" s="154">
        <f t="shared" si="5"/>
        <v>289371328.60275906</v>
      </c>
      <c r="AD10" s="96">
        <f t="shared" si="6"/>
        <v>249037549.94019714</v>
      </c>
      <c r="AE10" s="154">
        <f t="shared" si="7"/>
        <v>242041786.32235801</v>
      </c>
      <c r="AF10" s="165">
        <f t="shared" si="8"/>
        <v>230998107.74148318</v>
      </c>
      <c r="AG10" s="153">
        <f t="shared" ref="AG10:AG18" si="9">$AG$6*Y10</f>
        <v>0</v>
      </c>
      <c r="AH10" s="97">
        <v>260537257.84</v>
      </c>
      <c r="AJ10" s="142"/>
    </row>
    <row r="11" spans="1:36" s="98" customFormat="1" x14ac:dyDescent="0.25">
      <c r="A11" s="98" t="s">
        <v>232</v>
      </c>
      <c r="B11" s="94"/>
      <c r="C11" s="95">
        <v>45574107.289999999</v>
      </c>
      <c r="D11" s="96">
        <v>45636612.299999997</v>
      </c>
      <c r="E11" s="96">
        <v>43286285.170000002</v>
      </c>
      <c r="F11" s="96">
        <v>56126235.259999998</v>
      </c>
      <c r="G11" s="96">
        <v>58231517.350000001</v>
      </c>
      <c r="H11" s="96">
        <v>63407214.859999999</v>
      </c>
      <c r="I11" s="96">
        <v>62453232.700000003</v>
      </c>
      <c r="J11" s="96">
        <v>15726675.020000001</v>
      </c>
      <c r="K11" s="96">
        <v>73672162.37000002</v>
      </c>
      <c r="L11" s="96">
        <v>85182268.039999992</v>
      </c>
      <c r="M11" s="218"/>
      <c r="N11" s="218">
        <v>1253905.1400000001</v>
      </c>
      <c r="O11" s="203">
        <v>780693.46</v>
      </c>
      <c r="P11" s="211"/>
      <c r="Q11" s="218">
        <v>3749044.0500000003</v>
      </c>
      <c r="R11" s="211">
        <v>3953721.85</v>
      </c>
      <c r="S11" s="218"/>
      <c r="T11" s="211"/>
      <c r="U11" s="218"/>
      <c r="V11" s="211"/>
      <c r="W11" s="218"/>
      <c r="X11" s="203"/>
      <c r="Y11" s="202"/>
      <c r="Z11" s="95">
        <f t="shared" si="2"/>
        <v>63819614.255780905</v>
      </c>
      <c r="AA11" s="154">
        <f t="shared" si="3"/>
        <v>61401563.772031739</v>
      </c>
      <c r="AB11" s="96">
        <f t="shared" si="4"/>
        <v>57024243.434210911</v>
      </c>
      <c r="AC11" s="154">
        <f t="shared" si="5"/>
        <v>71535482.347870022</v>
      </c>
      <c r="AD11" s="96">
        <f t="shared" si="6"/>
        <v>69510762.656938523</v>
      </c>
      <c r="AE11" s="154">
        <f t="shared" si="7"/>
        <v>72201257.627614841</v>
      </c>
      <c r="AF11" s="165">
        <f t="shared" si="8"/>
        <v>69158757.543107972</v>
      </c>
      <c r="AG11" s="153">
        <f t="shared" si="9"/>
        <v>0</v>
      </c>
      <c r="AH11" s="97">
        <v>73672162.37000002</v>
      </c>
      <c r="AJ11" s="142"/>
    </row>
    <row r="12" spans="1:36" s="98" customFormat="1" x14ac:dyDescent="0.25">
      <c r="A12" s="93" t="s">
        <v>8</v>
      </c>
      <c r="B12" s="94"/>
      <c r="C12" s="95"/>
      <c r="D12" s="96">
        <v>13138247.619999999</v>
      </c>
      <c r="E12" s="96">
        <v>10688209.5</v>
      </c>
      <c r="F12" s="96">
        <v>12194340.15</v>
      </c>
      <c r="G12" s="96">
        <v>6633727.5599999987</v>
      </c>
      <c r="H12" s="96">
        <v>6434127.2799999993</v>
      </c>
      <c r="I12" s="96">
        <v>3992714.22</v>
      </c>
      <c r="J12" s="96">
        <v>4448175</v>
      </c>
      <c r="K12" s="96">
        <v>6733611.3000000007</v>
      </c>
      <c r="L12" s="96">
        <v>8514362.3200000003</v>
      </c>
      <c r="M12" s="218">
        <v>908893.8</v>
      </c>
      <c r="N12" s="218">
        <v>1413679.21</v>
      </c>
      <c r="O12" s="203">
        <v>916808.84</v>
      </c>
      <c r="P12" s="211">
        <v>412913.49</v>
      </c>
      <c r="Q12" s="218">
        <v>831160.84</v>
      </c>
      <c r="R12" s="211">
        <v>418597.99</v>
      </c>
      <c r="S12" s="218"/>
      <c r="T12" s="211"/>
      <c r="U12" s="218"/>
      <c r="V12" s="211"/>
      <c r="W12" s="218"/>
      <c r="X12" s="203"/>
      <c r="Y12" s="202"/>
      <c r="Z12" s="95">
        <f t="shared" si="2"/>
        <v>0</v>
      </c>
      <c r="AA12" s="154">
        <f t="shared" si="3"/>
        <v>17676793.005342647</v>
      </c>
      <c r="AB12" s="96">
        <f t="shared" si="4"/>
        <v>14080373.448776724</v>
      </c>
      <c r="AC12" s="154">
        <f t="shared" si="5"/>
        <v>15542250.437843598</v>
      </c>
      <c r="AD12" s="96">
        <f t="shared" si="6"/>
        <v>7918657.8495356999</v>
      </c>
      <c r="AE12" s="154">
        <f t="shared" si="7"/>
        <v>7326486.1479541836</v>
      </c>
      <c r="AF12" s="165">
        <f t="shared" si="8"/>
        <v>4421406.9110933226</v>
      </c>
      <c r="AG12" s="153">
        <f t="shared" si="9"/>
        <v>0</v>
      </c>
      <c r="AH12" s="97">
        <v>6733611.3000000007</v>
      </c>
      <c r="AJ12" s="142"/>
    </row>
    <row r="13" spans="1:36" s="98" customFormat="1" x14ac:dyDescent="0.25">
      <c r="A13" s="93" t="s">
        <v>9</v>
      </c>
      <c r="B13" s="94"/>
      <c r="C13" s="95">
        <v>29230443.449999999</v>
      </c>
      <c r="D13" s="96">
        <v>33657200.270000003</v>
      </c>
      <c r="E13" s="96">
        <v>38433558.079999998</v>
      </c>
      <c r="F13" s="96">
        <v>46193069.560000002</v>
      </c>
      <c r="G13" s="96">
        <v>41764413.629999995</v>
      </c>
      <c r="H13" s="96">
        <v>40233645.079999991</v>
      </c>
      <c r="I13" s="96">
        <v>43138705.640000001</v>
      </c>
      <c r="J13" s="96">
        <v>28860992.290000003</v>
      </c>
      <c r="K13" s="96">
        <v>48333695.260000005</v>
      </c>
      <c r="L13" s="96">
        <v>55039486.230000012</v>
      </c>
      <c r="M13" s="218">
        <v>6088669.75</v>
      </c>
      <c r="N13" s="218">
        <v>9531764.5199999996</v>
      </c>
      <c r="O13" s="203">
        <v>9955297.6099999994</v>
      </c>
      <c r="P13" s="211">
        <v>3152909.96</v>
      </c>
      <c r="Q13" s="218">
        <v>2738978.66</v>
      </c>
      <c r="R13" s="211">
        <v>3169549.74</v>
      </c>
      <c r="S13" s="218"/>
      <c r="T13" s="211"/>
      <c r="U13" s="218"/>
      <c r="V13" s="211"/>
      <c r="W13" s="218"/>
      <c r="X13" s="203"/>
      <c r="Y13" s="202"/>
      <c r="Z13" s="95">
        <f t="shared" si="2"/>
        <v>40932795.756895617</v>
      </c>
      <c r="AA13" s="154">
        <f t="shared" si="3"/>
        <v>45283920.620165072</v>
      </c>
      <c r="AB13" s="96">
        <f t="shared" si="4"/>
        <v>50631385.053937249</v>
      </c>
      <c r="AC13" s="154">
        <f t="shared" si="5"/>
        <v>58875203.31259989</v>
      </c>
      <c r="AD13" s="96">
        <f t="shared" si="6"/>
        <v>49854037.391679578</v>
      </c>
      <c r="AE13" s="154">
        <f t="shared" si="7"/>
        <v>45813710.318818092</v>
      </c>
      <c r="AF13" s="165">
        <f t="shared" si="8"/>
        <v>47770454.067788623</v>
      </c>
      <c r="AG13" s="153">
        <f t="shared" si="9"/>
        <v>0</v>
      </c>
      <c r="AH13" s="97">
        <v>48333695.260000005</v>
      </c>
      <c r="AJ13" s="142"/>
    </row>
    <row r="14" spans="1:36" s="92" customFormat="1" x14ac:dyDescent="0.25">
      <c r="A14" s="99" t="s">
        <v>234</v>
      </c>
      <c r="B14" s="100"/>
      <c r="C14" s="101">
        <f>SUM(C15:C16)</f>
        <v>31253484.289999999</v>
      </c>
      <c r="D14" s="102">
        <f t="shared" ref="D14:E14" si="10">SUM(D15:D16)</f>
        <v>48132312.969999999</v>
      </c>
      <c r="E14" s="102">
        <f t="shared" si="10"/>
        <v>48314044.82</v>
      </c>
      <c r="F14" s="102">
        <v>59646697.899999999</v>
      </c>
      <c r="G14" s="102">
        <v>55644309.019999996</v>
      </c>
      <c r="H14" s="102">
        <v>49195560.280000009</v>
      </c>
      <c r="I14" s="102">
        <v>56188486.119999997</v>
      </c>
      <c r="J14" s="102">
        <v>27022194.649999999</v>
      </c>
      <c r="K14" s="102">
        <v>45997661.43</v>
      </c>
      <c r="L14" s="102">
        <v>63559834.149999991</v>
      </c>
      <c r="M14" s="219">
        <f t="shared" ref="M14:R14" si="11">M15+M16</f>
        <v>2441915.92</v>
      </c>
      <c r="N14" s="219">
        <f t="shared" si="11"/>
        <v>3929066.52</v>
      </c>
      <c r="O14" s="219">
        <f t="shared" si="11"/>
        <v>22290758.000000004</v>
      </c>
      <c r="P14" s="219">
        <f t="shared" si="11"/>
        <v>7262271.6400000006</v>
      </c>
      <c r="Q14" s="219">
        <f t="shared" si="11"/>
        <v>3360348.6500000004</v>
      </c>
      <c r="R14" s="219">
        <f t="shared" si="11"/>
        <v>3056960.82</v>
      </c>
      <c r="S14" s="219"/>
      <c r="T14" s="233"/>
      <c r="U14" s="219"/>
      <c r="V14" s="233"/>
      <c r="W14" s="219"/>
      <c r="X14" s="223"/>
      <c r="Y14" s="212">
        <f t="shared" si="1"/>
        <v>42341321.550000004</v>
      </c>
      <c r="Z14" s="101">
        <f t="shared" si="2"/>
        <v>43765757.140229627</v>
      </c>
      <c r="AA14" s="152">
        <f t="shared" si="3"/>
        <v>64759392.412719585</v>
      </c>
      <c r="AB14" s="102">
        <f t="shared" si="4"/>
        <v>63647685.226092979</v>
      </c>
      <c r="AC14" s="152">
        <f t="shared" si="5"/>
        <v>76022474.783287048</v>
      </c>
      <c r="AD14" s="102">
        <f t="shared" si="6"/>
        <v>66422420.941750765</v>
      </c>
      <c r="AE14" s="152">
        <f t="shared" si="7"/>
        <v>56018567.126055539</v>
      </c>
      <c r="AF14" s="102">
        <f>$AF$6*Y14</f>
        <v>46887455.853525788</v>
      </c>
      <c r="AG14" s="152">
        <f t="shared" si="9"/>
        <v>45455571.454341963</v>
      </c>
      <c r="AH14" s="181">
        <v>45997661.43</v>
      </c>
      <c r="AI14" s="137"/>
      <c r="AJ14" s="141"/>
    </row>
    <row r="15" spans="1:36" s="98" customFormat="1" ht="24" x14ac:dyDescent="0.2">
      <c r="A15" s="93" t="s">
        <v>10</v>
      </c>
      <c r="B15" s="94"/>
      <c r="C15" s="95">
        <v>7447726.4199999999</v>
      </c>
      <c r="D15" s="96">
        <v>8086989.9800000004</v>
      </c>
      <c r="E15" s="96">
        <v>6453037.0499999998</v>
      </c>
      <c r="F15" s="96">
        <v>5327510.01</v>
      </c>
      <c r="G15" s="96">
        <v>4924713.5100000007</v>
      </c>
      <c r="H15" s="96">
        <v>5034749.4500000011</v>
      </c>
      <c r="I15" s="96">
        <v>6340773.8700000001</v>
      </c>
      <c r="J15" s="96">
        <v>2966144.36</v>
      </c>
      <c r="K15" s="96">
        <v>5787133.3099999996</v>
      </c>
      <c r="L15" s="96">
        <v>6761851.0899999999</v>
      </c>
      <c r="M15" s="218">
        <v>664884</v>
      </c>
      <c r="N15" s="218">
        <v>491328.38</v>
      </c>
      <c r="O15" s="203">
        <v>443988.42</v>
      </c>
      <c r="P15" s="211">
        <v>384313.07</v>
      </c>
      <c r="Q15" s="218">
        <v>555775.49</v>
      </c>
      <c r="R15" s="211">
        <v>518237.82</v>
      </c>
      <c r="S15" s="218"/>
      <c r="T15" s="211"/>
      <c r="U15" s="218"/>
      <c r="V15" s="211"/>
      <c r="W15" s="218"/>
      <c r="X15" s="203"/>
      <c r="Y15" s="202"/>
      <c r="Z15" s="95">
        <f t="shared" si="2"/>
        <v>10429409.49303646</v>
      </c>
      <c r="AA15" s="154">
        <f t="shared" si="3"/>
        <v>10880602.348758295</v>
      </c>
      <c r="AB15" s="96">
        <f t="shared" si="4"/>
        <v>8501065.7344237566</v>
      </c>
      <c r="AC15" s="154">
        <f t="shared" si="5"/>
        <v>6790157.8738180967</v>
      </c>
      <c r="AD15" s="96">
        <f t="shared" si="6"/>
        <v>5878613.6361433603</v>
      </c>
      <c r="AE15" s="154">
        <f t="shared" si="7"/>
        <v>5733026.484960204</v>
      </c>
      <c r="AF15" s="96">
        <f>$AF$6*I15</f>
        <v>7021574.7648720909</v>
      </c>
      <c r="AG15" s="154">
        <f t="shared" si="9"/>
        <v>0</v>
      </c>
      <c r="AH15" s="97">
        <v>5787133.3099999996</v>
      </c>
      <c r="AJ15" s="142"/>
    </row>
    <row r="16" spans="1:36" s="98" customFormat="1" ht="12" x14ac:dyDescent="0.2">
      <c r="A16" s="93" t="s">
        <v>11</v>
      </c>
      <c r="B16" s="94"/>
      <c r="C16" s="95">
        <v>23805757.870000001</v>
      </c>
      <c r="D16" s="96">
        <v>40045322.990000002</v>
      </c>
      <c r="E16" s="96">
        <v>41861007.770000003</v>
      </c>
      <c r="F16" s="96">
        <v>54319187.890000001</v>
      </c>
      <c r="G16" s="96">
        <v>50719595.509999998</v>
      </c>
      <c r="H16" s="96">
        <v>44160810.829999998</v>
      </c>
      <c r="I16" s="96">
        <v>49847712.25</v>
      </c>
      <c r="J16" s="96">
        <v>24056050.289999999</v>
      </c>
      <c r="K16" s="96">
        <v>40210528.120000005</v>
      </c>
      <c r="L16" s="96">
        <v>56797983.059999995</v>
      </c>
      <c r="M16" s="218">
        <v>1777031.92</v>
      </c>
      <c r="N16" s="218">
        <v>3437738.14</v>
      </c>
      <c r="O16" s="203">
        <v>21846769.580000002</v>
      </c>
      <c r="P16" s="211">
        <v>6877958.5700000003</v>
      </c>
      <c r="Q16" s="218">
        <v>2804573.16</v>
      </c>
      <c r="R16" s="211">
        <v>2538723</v>
      </c>
      <c r="S16" s="218"/>
      <c r="T16" s="211"/>
      <c r="U16" s="218"/>
      <c r="V16" s="211"/>
      <c r="W16" s="218"/>
      <c r="X16" s="203"/>
      <c r="Y16" s="202"/>
      <c r="Z16" s="95">
        <f t="shared" si="2"/>
        <v>33336347.647193171</v>
      </c>
      <c r="AA16" s="154">
        <f t="shared" si="3"/>
        <v>53878790.063961297</v>
      </c>
      <c r="AB16" s="96">
        <f t="shared" si="4"/>
        <v>55146619.491669223</v>
      </c>
      <c r="AC16" s="154">
        <f t="shared" si="5"/>
        <v>69232316.909468949</v>
      </c>
      <c r="AD16" s="96">
        <f t="shared" si="6"/>
        <v>60543807.305607408</v>
      </c>
      <c r="AE16" s="154">
        <f t="shared" si="7"/>
        <v>50285540.641095325</v>
      </c>
      <c r="AF16" s="96">
        <f>$AF$6*I16</f>
        <v>55199798.257622674</v>
      </c>
      <c r="AG16" s="154">
        <f t="shared" si="9"/>
        <v>0</v>
      </c>
      <c r="AH16" s="97">
        <v>40210528.120000005</v>
      </c>
      <c r="AJ16" s="142"/>
    </row>
    <row r="17" spans="1:36" s="92" customFormat="1" x14ac:dyDescent="0.25">
      <c r="A17" s="99" t="s">
        <v>235</v>
      </c>
      <c r="B17" s="100"/>
      <c r="C17" s="101">
        <f>SUM(C18:C19)</f>
        <v>5827012.7699999996</v>
      </c>
      <c r="D17" s="102">
        <f t="shared" ref="D17:E17" si="12">SUM(D18:D19)</f>
        <v>6006571.1699999999</v>
      </c>
      <c r="E17" s="102">
        <f t="shared" si="12"/>
        <v>5582390.8399999999</v>
      </c>
      <c r="F17" s="102">
        <v>8348631.21</v>
      </c>
      <c r="G17" s="102">
        <v>14340140.469999999</v>
      </c>
      <c r="H17" s="102">
        <v>7496906.3300000001</v>
      </c>
      <c r="I17" s="102">
        <v>9122636.1099999994</v>
      </c>
      <c r="J17" s="102">
        <v>3636560.91</v>
      </c>
      <c r="K17" s="102">
        <v>6285699.2400000002</v>
      </c>
      <c r="L17" s="102">
        <v>21611888.059999999</v>
      </c>
      <c r="M17" s="219">
        <f t="shared" ref="M17:R17" si="13">M18+M19</f>
        <v>427486.31</v>
      </c>
      <c r="N17" s="219">
        <f t="shared" si="13"/>
        <v>805000.92</v>
      </c>
      <c r="O17" s="219">
        <f t="shared" si="13"/>
        <v>7209448.25</v>
      </c>
      <c r="P17" s="219">
        <f t="shared" si="13"/>
        <v>1483058.17</v>
      </c>
      <c r="Q17" s="219">
        <f t="shared" si="13"/>
        <v>1887256.6300000001</v>
      </c>
      <c r="R17" s="219">
        <f t="shared" si="13"/>
        <v>1334915.05</v>
      </c>
      <c r="S17" s="219"/>
      <c r="T17" s="233"/>
      <c r="U17" s="219"/>
      <c r="V17" s="233"/>
      <c r="W17" s="219"/>
      <c r="X17" s="223"/>
      <c r="Y17" s="212">
        <f>SUM(M17:X17)</f>
        <v>13147165.330000002</v>
      </c>
      <c r="Z17" s="101">
        <f t="shared" si="2"/>
        <v>8159846.2231756719</v>
      </c>
      <c r="AA17" s="152">
        <f t="shared" si="3"/>
        <v>8081512.7188133178</v>
      </c>
      <c r="AB17" s="102">
        <f t="shared" si="4"/>
        <v>7354098.7163687609</v>
      </c>
      <c r="AC17" s="152">
        <f t="shared" si="5"/>
        <v>10640716.552343935</v>
      </c>
      <c r="AD17" s="102">
        <f t="shared" si="6"/>
        <v>17117776.524456799</v>
      </c>
      <c r="AE17" s="152">
        <f t="shared" si="7"/>
        <v>8536663.6357953809</v>
      </c>
      <c r="AF17" s="102">
        <f>$AF$6*I17</f>
        <v>10102122.045725452</v>
      </c>
      <c r="AG17" s="152">
        <f t="shared" si="9"/>
        <v>14114153.531418586</v>
      </c>
      <c r="AH17" s="181">
        <v>6285699.2400000002</v>
      </c>
      <c r="AI17" s="137"/>
      <c r="AJ17" s="141"/>
    </row>
    <row r="18" spans="1:36" s="98" customFormat="1" ht="24.75" x14ac:dyDescent="0.25">
      <c r="A18" s="93" t="s">
        <v>229</v>
      </c>
      <c r="B18" s="94"/>
      <c r="C18" s="95">
        <v>1910544</v>
      </c>
      <c r="D18" s="96">
        <v>516800</v>
      </c>
      <c r="E18" s="96">
        <v>5582390.8399999999</v>
      </c>
      <c r="F18" s="96">
        <v>8348631.21</v>
      </c>
      <c r="G18" s="96">
        <v>14340140.469999999</v>
      </c>
      <c r="H18" s="96">
        <v>7496906.3300000001</v>
      </c>
      <c r="I18" s="96">
        <v>9122636.1099999994</v>
      </c>
      <c r="J18" s="96">
        <v>3636560.91</v>
      </c>
      <c r="K18" s="96">
        <v>6253424.9800000004</v>
      </c>
      <c r="L18" s="96">
        <v>21611888.059999999</v>
      </c>
      <c r="M18" s="218">
        <v>427486.31</v>
      </c>
      <c r="N18" s="218">
        <v>805000.92</v>
      </c>
      <c r="O18" s="203">
        <v>7209448.25</v>
      </c>
      <c r="P18" s="211">
        <v>1483058.17</v>
      </c>
      <c r="Q18" s="218">
        <v>1887256.6300000001</v>
      </c>
      <c r="R18" s="211">
        <v>1334915.05</v>
      </c>
      <c r="S18" s="218"/>
      <c r="T18" s="211"/>
      <c r="U18" s="218"/>
      <c r="V18" s="211"/>
      <c r="W18" s="218"/>
      <c r="X18" s="203"/>
      <c r="Y18" s="213"/>
      <c r="Z18" s="95">
        <f t="shared" si="2"/>
        <v>2675426.6479170499</v>
      </c>
      <c r="AA18" s="154">
        <f t="shared" si="3"/>
        <v>695326.11116680107</v>
      </c>
      <c r="AB18" s="96">
        <f t="shared" si="4"/>
        <v>7354098.7163687609</v>
      </c>
      <c r="AC18" s="154">
        <f t="shared" si="5"/>
        <v>10640716.552343935</v>
      </c>
      <c r="AD18" s="96">
        <f t="shared" si="6"/>
        <v>17117776.524456799</v>
      </c>
      <c r="AE18" s="154">
        <f t="shared" si="7"/>
        <v>8536663.6357953809</v>
      </c>
      <c r="AF18" s="96">
        <f>$AF$6*I18</f>
        <v>10102122.045725452</v>
      </c>
      <c r="AG18" s="154">
        <f t="shared" si="9"/>
        <v>0</v>
      </c>
      <c r="AH18" s="97">
        <v>6253424.9800000004</v>
      </c>
      <c r="AJ18" s="142"/>
    </row>
    <row r="19" spans="1:36" s="98" customFormat="1" ht="12" x14ac:dyDescent="0.2">
      <c r="A19" s="93" t="s">
        <v>12</v>
      </c>
      <c r="B19" s="94"/>
      <c r="C19" s="95">
        <v>3916468.77</v>
      </c>
      <c r="D19" s="96">
        <v>5489771.1699999999</v>
      </c>
      <c r="E19" s="96"/>
      <c r="F19" s="96"/>
      <c r="G19" s="96">
        <v>0</v>
      </c>
      <c r="H19" s="96">
        <v>0</v>
      </c>
      <c r="I19" s="96"/>
      <c r="J19" s="96">
        <v>0</v>
      </c>
      <c r="K19" s="96">
        <v>0</v>
      </c>
      <c r="L19" s="96">
        <v>0</v>
      </c>
      <c r="M19" s="218"/>
      <c r="N19" s="218"/>
      <c r="O19" s="203"/>
      <c r="P19" s="211"/>
      <c r="Q19" s="218"/>
      <c r="R19" s="211"/>
      <c r="S19" s="218"/>
      <c r="T19" s="211"/>
      <c r="U19" s="218"/>
      <c r="V19" s="211"/>
      <c r="W19" s="218"/>
      <c r="X19" s="203"/>
      <c r="Y19" s="202">
        <f t="shared" si="1"/>
        <v>0</v>
      </c>
      <c r="Z19" s="95">
        <f t="shared" si="2"/>
        <v>5484419.5752586229</v>
      </c>
      <c r="AA19" s="154">
        <f t="shared" si="3"/>
        <v>7386186.6076465165</v>
      </c>
      <c r="AB19" s="96">
        <f t="shared" si="4"/>
        <v>0</v>
      </c>
      <c r="AC19" s="154">
        <f t="shared" si="5"/>
        <v>0</v>
      </c>
      <c r="AD19" s="96">
        <f t="shared" si="6"/>
        <v>0</v>
      </c>
      <c r="AE19" s="154">
        <f t="shared" si="7"/>
        <v>0</v>
      </c>
      <c r="AF19" s="96">
        <f>$AF$6*Y19</f>
        <v>0</v>
      </c>
      <c r="AG19" s="154">
        <f>$AF$6*Y19</f>
        <v>0</v>
      </c>
      <c r="AH19" s="97">
        <v>0</v>
      </c>
      <c r="AJ19" s="142"/>
    </row>
    <row r="20" spans="1:36" s="92" customFormat="1" x14ac:dyDescent="0.25">
      <c r="A20" s="99" t="s">
        <v>248</v>
      </c>
      <c r="B20" s="100"/>
      <c r="C20" s="101">
        <f>SUM(C21:C24)</f>
        <v>227953583.00000003</v>
      </c>
      <c r="D20" s="102">
        <f>SUM(D21:D24)</f>
        <v>24334054.07</v>
      </c>
      <c r="E20" s="102">
        <f>SUM(E21:E24)</f>
        <v>39169321.490000002</v>
      </c>
      <c r="F20" s="102">
        <f>SUM(F21:F24)</f>
        <v>41283548.420000002</v>
      </c>
      <c r="G20" s="102">
        <v>39045680.669999994</v>
      </c>
      <c r="H20" s="102">
        <v>40922007.630000003</v>
      </c>
      <c r="I20" s="102">
        <v>71594621.879999995</v>
      </c>
      <c r="J20" s="102">
        <v>72167210.460000008</v>
      </c>
      <c r="K20" s="102">
        <v>57803828.150000006</v>
      </c>
      <c r="L20" s="102">
        <v>53107301.030000001</v>
      </c>
      <c r="M20" s="219">
        <f t="shared" ref="M20:R20" si="14">SUM(M21:M24)</f>
        <v>7812224.2800000003</v>
      </c>
      <c r="N20" s="219">
        <f t="shared" si="14"/>
        <v>8632337.7599999998</v>
      </c>
      <c r="O20" s="219">
        <f t="shared" si="14"/>
        <v>4041120.66</v>
      </c>
      <c r="P20" s="219">
        <f t="shared" si="14"/>
        <v>1914598.62</v>
      </c>
      <c r="Q20" s="219">
        <f t="shared" si="14"/>
        <v>5704503.1100000003</v>
      </c>
      <c r="R20" s="219">
        <f t="shared" si="14"/>
        <v>3417990.4</v>
      </c>
      <c r="S20" s="219"/>
      <c r="T20" s="233"/>
      <c r="U20" s="219"/>
      <c r="V20" s="233"/>
      <c r="W20" s="219"/>
      <c r="X20" s="223"/>
      <c r="Y20" s="212">
        <f t="shared" si="1"/>
        <v>31522774.829999998</v>
      </c>
      <c r="Z20" s="101">
        <f t="shared" si="2"/>
        <v>319214365.35686749</v>
      </c>
      <c r="AA20" s="152">
        <f t="shared" si="3"/>
        <v>32740137.742677573</v>
      </c>
      <c r="AB20" s="102">
        <f t="shared" si="4"/>
        <v>51600660.925891802</v>
      </c>
      <c r="AC20" s="152">
        <f t="shared" si="5"/>
        <v>52617791.583129033</v>
      </c>
      <c r="AD20" s="102">
        <f t="shared" si="6"/>
        <v>46608695.176495895</v>
      </c>
      <c r="AE20" s="152">
        <f t="shared" si="7"/>
        <v>46597542.914580092</v>
      </c>
      <c r="AF20" s="102">
        <f>$AF$6*I20</f>
        <v>79281646.152312189</v>
      </c>
      <c r="AG20" s="152">
        <f>$AG$6*Y20</f>
        <v>33841308.945261233</v>
      </c>
      <c r="AH20" s="181">
        <v>57803828.150000006</v>
      </c>
      <c r="AI20" s="137"/>
      <c r="AJ20" s="141"/>
    </row>
    <row r="21" spans="1:36" s="98" customFormat="1" ht="12" x14ac:dyDescent="0.2">
      <c r="A21" s="93" t="s">
        <v>13</v>
      </c>
      <c r="B21" s="94"/>
      <c r="C21" s="95">
        <v>7030947.4900000002</v>
      </c>
      <c r="D21" s="96">
        <v>15940328.27</v>
      </c>
      <c r="E21" s="96">
        <v>15704855.74</v>
      </c>
      <c r="F21" s="96">
        <v>13237022.23</v>
      </c>
      <c r="G21" s="96">
        <v>14388169.4</v>
      </c>
      <c r="H21" s="96">
        <v>10658744.420000002</v>
      </c>
      <c r="I21" s="96">
        <v>8264126.0999999996</v>
      </c>
      <c r="J21" s="96">
        <v>5972848.209999999</v>
      </c>
      <c r="K21" s="96">
        <v>10824709.35</v>
      </c>
      <c r="L21" s="96">
        <v>14266907.139999997</v>
      </c>
      <c r="M21" s="218">
        <v>1926816</v>
      </c>
      <c r="N21" s="218">
        <v>1928749.78</v>
      </c>
      <c r="O21" s="203">
        <v>1570333.09</v>
      </c>
      <c r="P21" s="211">
        <v>903480.15</v>
      </c>
      <c r="Q21" s="218">
        <v>1125198.9000000001</v>
      </c>
      <c r="R21" s="211">
        <v>710855.21</v>
      </c>
      <c r="S21" s="218"/>
      <c r="T21" s="211"/>
      <c r="U21" s="218"/>
      <c r="V21" s="211"/>
      <c r="W21" s="218"/>
      <c r="X21" s="203"/>
      <c r="Y21" s="202"/>
      <c r="Z21" s="95">
        <f t="shared" si="2"/>
        <v>9845773.9130067118</v>
      </c>
      <c r="AA21" s="154">
        <f t="shared" si="3"/>
        <v>21446839.138353951</v>
      </c>
      <c r="AB21" s="96">
        <f t="shared" si="4"/>
        <v>20689174.718961556</v>
      </c>
      <c r="AC21" s="154">
        <f t="shared" si="5"/>
        <v>16871196.966730744</v>
      </c>
      <c r="AD21" s="96">
        <f t="shared" si="6"/>
        <v>17175108.493566081</v>
      </c>
      <c r="AE21" s="154">
        <f t="shared" si="7"/>
        <v>12137021.844509419</v>
      </c>
      <c r="AF21" s="96">
        <f>$AF$6*I21</f>
        <v>9151434.8985103928</v>
      </c>
      <c r="AG21" s="154">
        <f>$AG$6*Y21</f>
        <v>0</v>
      </c>
      <c r="AH21" s="97">
        <v>10824709.35</v>
      </c>
      <c r="AJ21" s="142"/>
    </row>
    <row r="22" spans="1:36" s="92" customFormat="1" x14ac:dyDescent="0.25">
      <c r="A22" s="93" t="s">
        <v>14</v>
      </c>
      <c r="B22" s="94"/>
      <c r="C22" s="95">
        <v>1126094</v>
      </c>
      <c r="D22" s="96">
        <v>114894.5</v>
      </c>
      <c r="E22" s="96">
        <v>175120</v>
      </c>
      <c r="F22" s="96">
        <v>637870</v>
      </c>
      <c r="G22" s="96">
        <v>494565</v>
      </c>
      <c r="H22" s="96">
        <v>62668</v>
      </c>
      <c r="I22" s="96">
        <v>2629951.87</v>
      </c>
      <c r="J22" s="96">
        <v>0</v>
      </c>
      <c r="K22" s="96">
        <v>0</v>
      </c>
      <c r="L22" s="96">
        <v>0</v>
      </c>
      <c r="M22" s="218"/>
      <c r="N22" s="218"/>
      <c r="O22" s="203"/>
      <c r="P22" s="211"/>
      <c r="Q22" s="218"/>
      <c r="R22" s="211"/>
      <c r="S22" s="218"/>
      <c r="T22" s="211"/>
      <c r="U22" s="218"/>
      <c r="V22" s="211"/>
      <c r="W22" s="218"/>
      <c r="X22" s="203"/>
      <c r="Y22" s="202">
        <f t="shared" ref="Y22" si="15">SUM(M22:X22)</f>
        <v>0</v>
      </c>
      <c r="Z22" s="95">
        <f t="shared" si="2"/>
        <v>1576923.5859836268</v>
      </c>
      <c r="AA22" s="154">
        <f t="shared" si="3"/>
        <v>154584.26060265873</v>
      </c>
      <c r="AB22" s="96">
        <f t="shared" si="4"/>
        <v>230698.60282489596</v>
      </c>
      <c r="AC22" s="154">
        <f t="shared" si="5"/>
        <v>812994.81274411525</v>
      </c>
      <c r="AD22" s="96">
        <f t="shared" si="6"/>
        <v>590360.54524910636</v>
      </c>
      <c r="AE22" s="154">
        <f t="shared" si="7"/>
        <v>71359.519937876146</v>
      </c>
      <c r="AF22" s="96">
        <f>$AF$6*I22</f>
        <v>2912326.4859814602</v>
      </c>
      <c r="AG22" s="154">
        <f>$AF$6*Y22</f>
        <v>0</v>
      </c>
      <c r="AH22" s="177">
        <v>0</v>
      </c>
      <c r="AI22" s="137"/>
      <c r="AJ22" s="141"/>
    </row>
    <row r="23" spans="1:36" s="98" customFormat="1" ht="12" x14ac:dyDescent="0.2">
      <c r="A23" s="93" t="s">
        <v>15</v>
      </c>
      <c r="B23" s="94"/>
      <c r="C23" s="95">
        <v>158326896.30000001</v>
      </c>
      <c r="D23" s="96">
        <v>8278831.2999999998</v>
      </c>
      <c r="E23" s="96">
        <v>23289345.75</v>
      </c>
      <c r="F23" s="96">
        <v>27408656.190000001</v>
      </c>
      <c r="G23" s="96">
        <v>24162946.270000003</v>
      </c>
      <c r="H23" s="96">
        <v>30200595.210000005</v>
      </c>
      <c r="I23" s="96">
        <v>60700543.909999996</v>
      </c>
      <c r="J23" s="96">
        <v>66194362.25</v>
      </c>
      <c r="K23" s="96">
        <v>46979118.800000004</v>
      </c>
      <c r="L23" s="96">
        <v>38840393.890000001</v>
      </c>
      <c r="M23" s="218">
        <v>5885408.2800000003</v>
      </c>
      <c r="N23" s="218">
        <v>6703587.9800000004</v>
      </c>
      <c r="O23" s="203">
        <v>2470787.5699999998</v>
      </c>
      <c r="P23" s="211">
        <v>1011118.47</v>
      </c>
      <c r="Q23" s="218">
        <v>4579304.21</v>
      </c>
      <c r="R23" s="211">
        <v>2707135.19</v>
      </c>
      <c r="S23" s="218"/>
      <c r="T23" s="211"/>
      <c r="U23" s="218"/>
      <c r="V23" s="211"/>
      <c r="W23" s="218"/>
      <c r="X23" s="203"/>
      <c r="Y23" s="202"/>
      <c r="Z23" s="95">
        <f t="shared" si="2"/>
        <v>221712767.38092363</v>
      </c>
      <c r="AA23" s="154">
        <f t="shared" si="3"/>
        <v>11138714.343720961</v>
      </c>
      <c r="AB23" s="96">
        <f t="shared" si="4"/>
        <v>30680787.60410535</v>
      </c>
      <c r="AC23" s="154">
        <f t="shared" si="5"/>
        <v>34933599.803654172</v>
      </c>
      <c r="AD23" s="96">
        <f t="shared" si="6"/>
        <v>28843226.137680717</v>
      </c>
      <c r="AE23" s="154">
        <f t="shared" si="7"/>
        <v>34389161.550132796</v>
      </c>
      <c r="AF23" s="96">
        <f>$AF$6*I23</f>
        <v>67217884.767820343</v>
      </c>
      <c r="AG23" s="154">
        <f>$AG$6*Y23</f>
        <v>0</v>
      </c>
      <c r="AH23" s="97">
        <v>46979118.800000004</v>
      </c>
      <c r="AJ23" s="142"/>
    </row>
    <row r="24" spans="1:36" s="98" customFormat="1" ht="24" x14ac:dyDescent="0.2">
      <c r="A24" s="93" t="s">
        <v>16</v>
      </c>
      <c r="B24" s="94"/>
      <c r="C24" s="95">
        <v>61469645.210000001</v>
      </c>
      <c r="D24" s="96">
        <v>0</v>
      </c>
      <c r="E24" s="96"/>
      <c r="F24" s="96"/>
      <c r="G24" s="96">
        <v>0</v>
      </c>
      <c r="H24" s="96">
        <v>0</v>
      </c>
      <c r="I24" s="96"/>
      <c r="J24" s="96"/>
      <c r="K24" s="96">
        <v>0</v>
      </c>
      <c r="L24" s="96">
        <v>0</v>
      </c>
      <c r="M24" s="218"/>
      <c r="N24" s="218"/>
      <c r="O24" s="203"/>
      <c r="P24" s="211"/>
      <c r="Q24" s="218"/>
      <c r="R24" s="211"/>
      <c r="S24" s="218"/>
      <c r="T24" s="211"/>
      <c r="U24" s="218"/>
      <c r="V24" s="211"/>
      <c r="W24" s="218"/>
      <c r="X24" s="203"/>
      <c r="Y24" s="202">
        <f t="shared" ref="Y24" si="16">SUM(M24:X24)</f>
        <v>0</v>
      </c>
      <c r="Z24" s="95">
        <f t="shared" si="2"/>
        <v>86078900.476953492</v>
      </c>
      <c r="AA24" s="154">
        <f t="shared" si="3"/>
        <v>0</v>
      </c>
      <c r="AB24" s="96">
        <f t="shared" si="4"/>
        <v>0</v>
      </c>
      <c r="AC24" s="154">
        <f t="shared" si="5"/>
        <v>0</v>
      </c>
      <c r="AD24" s="96">
        <f t="shared" si="6"/>
        <v>0</v>
      </c>
      <c r="AE24" s="154">
        <f t="shared" si="7"/>
        <v>0</v>
      </c>
      <c r="AF24" s="96">
        <f>$AF$6*Y24</f>
        <v>0</v>
      </c>
      <c r="AG24" s="154"/>
      <c r="AH24" s="97">
        <v>0</v>
      </c>
      <c r="AJ24" s="142"/>
    </row>
    <row r="25" spans="1:36" s="98" customFormat="1" ht="16.5" x14ac:dyDescent="0.35">
      <c r="A25" s="92" t="s">
        <v>236</v>
      </c>
      <c r="B25" s="100"/>
      <c r="C25" s="101">
        <f t="shared" ref="C25:E25" si="17">SUM(C26:C30)</f>
        <v>729278324.88</v>
      </c>
      <c r="D25" s="102">
        <f t="shared" si="17"/>
        <v>849535921.20999992</v>
      </c>
      <c r="E25" s="102">
        <f t="shared" si="17"/>
        <v>839596076.45999992</v>
      </c>
      <c r="F25" s="102">
        <v>1071939683.95</v>
      </c>
      <c r="G25" s="102">
        <v>1171334909.6499999</v>
      </c>
      <c r="H25" s="102">
        <v>1097601837.5999999</v>
      </c>
      <c r="I25" s="102">
        <v>1154695284.6899998</v>
      </c>
      <c r="J25" s="102">
        <v>586208388.46000004</v>
      </c>
      <c r="K25" s="102">
        <v>1241919421.6599998</v>
      </c>
      <c r="L25" s="102">
        <v>1370368056.5900002</v>
      </c>
      <c r="M25" s="219">
        <f t="shared" ref="M25:R25" si="18">SUM(M26:M28)</f>
        <v>120343830.40000001</v>
      </c>
      <c r="N25" s="219">
        <f t="shared" si="18"/>
        <v>156085273.33000001</v>
      </c>
      <c r="O25" s="219">
        <f t="shared" si="18"/>
        <v>127255576.56999999</v>
      </c>
      <c r="P25" s="219">
        <f t="shared" si="18"/>
        <v>139099568.69999999</v>
      </c>
      <c r="Q25" s="219">
        <f t="shared" si="18"/>
        <v>134093725.95999999</v>
      </c>
      <c r="R25" s="219">
        <f t="shared" si="18"/>
        <v>131265140.69</v>
      </c>
      <c r="S25" s="219"/>
      <c r="T25" s="233"/>
      <c r="U25" s="219"/>
      <c r="V25" s="233"/>
      <c r="W25" s="219"/>
      <c r="X25" s="223"/>
      <c r="Y25" s="212">
        <f>SUM(M25:X25)</f>
        <v>808143115.6500001</v>
      </c>
      <c r="Z25" s="101">
        <f t="shared" si="2"/>
        <v>1021243511.8648194</v>
      </c>
      <c r="AA25" s="152">
        <f t="shared" si="3"/>
        <v>1143004079.7048283</v>
      </c>
      <c r="AB25" s="102">
        <f t="shared" si="4"/>
        <v>1106062367.3857155</v>
      </c>
      <c r="AC25" s="152">
        <f t="shared" si="5"/>
        <v>1366236698.1139045</v>
      </c>
      <c r="AD25" s="102">
        <f t="shared" si="6"/>
        <v>1398218466.5924332</v>
      </c>
      <c r="AE25" s="152">
        <f t="shared" si="7"/>
        <v>1249829900.6521142</v>
      </c>
      <c r="AF25" s="102">
        <f t="shared" ref="AF25:AF34" si="19">$AF$6*I25</f>
        <v>1278673461.3666482</v>
      </c>
      <c r="AG25" s="152">
        <f t="shared" ref="AG25:AG30" si="20">$AG$6*Y25</f>
        <v>867582914.13705564</v>
      </c>
      <c r="AH25" s="182">
        <v>1241919421.6599998</v>
      </c>
      <c r="AJ25" s="142"/>
    </row>
    <row r="26" spans="1:36" s="92" customFormat="1" x14ac:dyDescent="0.25">
      <c r="A26" s="93" t="s">
        <v>17</v>
      </c>
      <c r="B26" s="94"/>
      <c r="C26" s="95">
        <v>436523233.31</v>
      </c>
      <c r="D26" s="96">
        <v>462563443.11000001</v>
      </c>
      <c r="E26" s="96">
        <v>498784058.57999998</v>
      </c>
      <c r="F26" s="96">
        <v>550912704.59000003</v>
      </c>
      <c r="G26" s="96">
        <v>618153406.75999999</v>
      </c>
      <c r="H26" s="96">
        <v>684338314.83000004</v>
      </c>
      <c r="I26" s="96">
        <v>695916445.15999997</v>
      </c>
      <c r="J26" s="96">
        <v>371752001.85000002</v>
      </c>
      <c r="K26" s="96">
        <v>832838660.58000004</v>
      </c>
      <c r="L26" s="96">
        <v>865659313</v>
      </c>
      <c r="M26" s="218">
        <v>72884896</v>
      </c>
      <c r="N26" s="218">
        <v>94437034</v>
      </c>
      <c r="O26" s="203">
        <v>70186386</v>
      </c>
      <c r="P26" s="211">
        <v>91945134</v>
      </c>
      <c r="Q26" s="218">
        <v>85117388</v>
      </c>
      <c r="R26" s="211">
        <v>79348781</v>
      </c>
      <c r="S26" s="218"/>
      <c r="T26" s="211"/>
      <c r="U26" s="218"/>
      <c r="V26" s="211"/>
      <c r="W26" s="218"/>
      <c r="X26" s="203"/>
      <c r="Y26" s="213"/>
      <c r="Z26" s="95">
        <f t="shared" si="2"/>
        <v>611284477.52707374</v>
      </c>
      <c r="AA26" s="154">
        <f t="shared" si="3"/>
        <v>622353792.69659865</v>
      </c>
      <c r="AB26" s="96">
        <f t="shared" si="4"/>
        <v>657085343.91124403</v>
      </c>
      <c r="AC26" s="154">
        <f t="shared" si="5"/>
        <v>702163718.47947252</v>
      </c>
      <c r="AD26" s="96">
        <f t="shared" si="6"/>
        <v>737887602.76692903</v>
      </c>
      <c r="AE26" s="154">
        <f t="shared" si="7"/>
        <v>779250233.31467342</v>
      </c>
      <c r="AF26" s="96">
        <f t="shared" si="19"/>
        <v>770636116.34441519</v>
      </c>
      <c r="AG26" s="154">
        <f t="shared" si="20"/>
        <v>0</v>
      </c>
      <c r="AH26" s="175">
        <v>832838660.58000004</v>
      </c>
      <c r="AI26" s="137"/>
      <c r="AJ26" s="141"/>
    </row>
    <row r="27" spans="1:36" s="98" customFormat="1" x14ac:dyDescent="0.25">
      <c r="A27" s="93" t="s">
        <v>18</v>
      </c>
      <c r="B27" s="94"/>
      <c r="C27" s="95">
        <v>254371264.08000001</v>
      </c>
      <c r="D27" s="96">
        <v>278778762.97000003</v>
      </c>
      <c r="E27" s="96">
        <v>279687792.20999998</v>
      </c>
      <c r="F27" s="96">
        <v>294574750.48000002</v>
      </c>
      <c r="G27" s="96">
        <v>322856823.44</v>
      </c>
      <c r="H27" s="96">
        <v>355815356.91000015</v>
      </c>
      <c r="I27" s="96">
        <v>405034501</v>
      </c>
      <c r="J27" s="96">
        <v>212669826.41999999</v>
      </c>
      <c r="K27" s="96">
        <v>406652187.13999999</v>
      </c>
      <c r="L27" s="96">
        <v>449438188</v>
      </c>
      <c r="M27" s="218">
        <v>46903125</v>
      </c>
      <c r="N27" s="218">
        <v>46903125</v>
      </c>
      <c r="O27" s="203">
        <v>46903125</v>
      </c>
      <c r="P27" s="211">
        <v>46903125</v>
      </c>
      <c r="Q27" s="218">
        <v>46903125</v>
      </c>
      <c r="R27" s="211">
        <v>46903125</v>
      </c>
      <c r="S27" s="218"/>
      <c r="T27" s="211"/>
      <c r="U27" s="218"/>
      <c r="V27" s="211"/>
      <c r="W27" s="218"/>
      <c r="X27" s="203"/>
      <c r="Y27" s="213"/>
      <c r="Z27" s="95">
        <f t="shared" si="2"/>
        <v>356208314.69151044</v>
      </c>
      <c r="AA27" s="154">
        <f t="shared" si="3"/>
        <v>375081565.65754944</v>
      </c>
      <c r="AB27" s="96">
        <f t="shared" si="4"/>
        <v>368453534.09106225</v>
      </c>
      <c r="AC27" s="154">
        <f t="shared" si="5"/>
        <v>375449141.84023714</v>
      </c>
      <c r="AD27" s="96">
        <f t="shared" si="6"/>
        <v>385393083.46412075</v>
      </c>
      <c r="AE27" s="154">
        <f t="shared" si="7"/>
        <v>405163928.2508086</v>
      </c>
      <c r="AF27" s="96">
        <f t="shared" si="19"/>
        <v>448522544.63447052</v>
      </c>
      <c r="AG27" s="154">
        <f t="shared" si="20"/>
        <v>0</v>
      </c>
      <c r="AH27" s="97">
        <v>406652187.13999999</v>
      </c>
      <c r="AJ27" s="142"/>
    </row>
    <row r="28" spans="1:36" s="98" customFormat="1" x14ac:dyDescent="0.25">
      <c r="A28" s="93" t="s">
        <v>19</v>
      </c>
      <c r="B28" s="94"/>
      <c r="C28" s="95">
        <v>5062140.67</v>
      </c>
      <c r="D28" s="96">
        <v>44579698.009999998</v>
      </c>
      <c r="E28" s="96">
        <v>23371124.670000002</v>
      </c>
      <c r="F28" s="96">
        <v>184636325.13</v>
      </c>
      <c r="G28" s="96">
        <v>230324679.44999999</v>
      </c>
      <c r="H28" s="96">
        <v>57448165.859999999</v>
      </c>
      <c r="I28" s="96">
        <v>53744338.530000001</v>
      </c>
      <c r="J28" s="96">
        <v>1786560.19</v>
      </c>
      <c r="K28" s="96">
        <v>2428573.9400000004</v>
      </c>
      <c r="L28" s="96">
        <v>55270555.590000004</v>
      </c>
      <c r="M28" s="218">
        <v>555809.4</v>
      </c>
      <c r="N28" s="218">
        <v>14745114.33</v>
      </c>
      <c r="O28" s="203">
        <v>10166065.57</v>
      </c>
      <c r="P28" s="211">
        <v>251309.7</v>
      </c>
      <c r="Q28" s="218">
        <v>2073212.96</v>
      </c>
      <c r="R28" s="211">
        <v>5013234.6900000004</v>
      </c>
      <c r="S28" s="218"/>
      <c r="T28" s="211"/>
      <c r="U28" s="218"/>
      <c r="V28" s="211"/>
      <c r="W28" s="218"/>
      <c r="X28" s="203"/>
      <c r="Y28" s="213"/>
      <c r="Z28" s="95">
        <f t="shared" si="2"/>
        <v>7088759.0361816678</v>
      </c>
      <c r="AA28" s="154">
        <f t="shared" si="3"/>
        <v>59979543.448691331</v>
      </c>
      <c r="AB28" s="96">
        <f t="shared" si="4"/>
        <v>30788521.058790877</v>
      </c>
      <c r="AC28" s="154">
        <f t="shared" si="5"/>
        <v>235327534.72467104</v>
      </c>
      <c r="AD28" s="96">
        <f t="shared" si="6"/>
        <v>274937780.36138356</v>
      </c>
      <c r="AE28" s="154">
        <f t="shared" si="7"/>
        <v>65415739.086632505</v>
      </c>
      <c r="AF28" s="96">
        <f t="shared" si="19"/>
        <v>59514800.387762569</v>
      </c>
      <c r="AG28" s="154">
        <f t="shared" si="20"/>
        <v>0</v>
      </c>
      <c r="AH28" s="97">
        <v>2428573.9400000004</v>
      </c>
      <c r="AJ28" s="142"/>
    </row>
    <row r="29" spans="1:36" s="98" customFormat="1" ht="16.5" x14ac:dyDescent="0.35">
      <c r="A29" s="92" t="s">
        <v>255</v>
      </c>
      <c r="B29" s="94"/>
      <c r="C29" s="95"/>
      <c r="D29" s="96">
        <f t="shared" ref="D29:H29" si="21">SUM(D30)</f>
        <v>31807008.559999999</v>
      </c>
      <c r="E29" s="96">
        <f t="shared" si="21"/>
        <v>18876550.5</v>
      </c>
      <c r="F29" s="96">
        <f t="shared" si="21"/>
        <v>41815903.75</v>
      </c>
      <c r="G29" s="102">
        <f t="shared" si="21"/>
        <v>25132947.600000001</v>
      </c>
      <c r="H29" s="102">
        <f t="shared" si="21"/>
        <v>22619653.199999999</v>
      </c>
      <c r="I29" s="102">
        <v>14912499</v>
      </c>
      <c r="J29" s="102">
        <v>0</v>
      </c>
      <c r="K29" s="102">
        <v>0</v>
      </c>
      <c r="L29" s="102">
        <v>0</v>
      </c>
      <c r="M29" s="223"/>
      <c r="N29" s="219"/>
      <c r="O29" s="223"/>
      <c r="P29" s="233"/>
      <c r="Q29" s="219"/>
      <c r="R29" s="233"/>
      <c r="S29" s="219"/>
      <c r="T29" s="233"/>
      <c r="U29" s="219"/>
      <c r="V29" s="233"/>
      <c r="W29" s="219"/>
      <c r="X29" s="223"/>
      <c r="Y29" s="212">
        <f t="shared" si="1"/>
        <v>0</v>
      </c>
      <c r="Z29" s="131">
        <f t="shared" ref="Z29:AD29" si="22">SUM(Z30)</f>
        <v>46661960.610053651</v>
      </c>
      <c r="AA29" s="186">
        <f t="shared" si="22"/>
        <v>42794588.950994492</v>
      </c>
      <c r="AB29" s="132">
        <f t="shared" si="22"/>
        <v>24867484.162309226</v>
      </c>
      <c r="AC29" s="186">
        <f t="shared" si="22"/>
        <v>53296303.069523878</v>
      </c>
      <c r="AD29" s="132">
        <f t="shared" si="22"/>
        <v>30001113.400368448</v>
      </c>
      <c r="AE29" s="186">
        <f t="shared" si="7"/>
        <v>25756807.198462438</v>
      </c>
      <c r="AF29" s="102">
        <f t="shared" si="19"/>
        <v>16513635.213359263</v>
      </c>
      <c r="AG29" s="152">
        <f t="shared" si="20"/>
        <v>0</v>
      </c>
      <c r="AH29" s="183">
        <v>0</v>
      </c>
      <c r="AJ29" s="142"/>
    </row>
    <row r="30" spans="1:36" s="98" customFormat="1" x14ac:dyDescent="0.25">
      <c r="A30" s="93" t="s">
        <v>20</v>
      </c>
      <c r="B30" s="94"/>
      <c r="C30" s="95">
        <v>33321686.82</v>
      </c>
      <c r="D30" s="96">
        <v>31807008.559999999</v>
      </c>
      <c r="E30" s="96">
        <v>18876550.5</v>
      </c>
      <c r="F30" s="96">
        <v>41815903.75</v>
      </c>
      <c r="G30" s="96">
        <v>25132947.600000001</v>
      </c>
      <c r="H30" s="96">
        <v>22619653.199999999</v>
      </c>
      <c r="I30" s="96">
        <v>14912499</v>
      </c>
      <c r="J30" s="96">
        <v>0</v>
      </c>
      <c r="K30" s="96">
        <v>0</v>
      </c>
      <c r="L30" s="96">
        <v>0</v>
      </c>
      <c r="M30" s="218"/>
      <c r="N30" s="218"/>
      <c r="O30" s="203"/>
      <c r="P30" s="211"/>
      <c r="Q30" s="218"/>
      <c r="R30" s="211"/>
      <c r="S30" s="218"/>
      <c r="T30" s="211"/>
      <c r="U30" s="218"/>
      <c r="V30" s="211"/>
      <c r="W30" s="218"/>
      <c r="X30" s="203"/>
      <c r="Y30" s="214">
        <f t="shared" si="1"/>
        <v>0</v>
      </c>
      <c r="Z30" s="95">
        <f>$Z$6*C30</f>
        <v>46661960.610053651</v>
      </c>
      <c r="AA30" s="154">
        <f>$AA$6*D30</f>
        <v>42794588.950994492</v>
      </c>
      <c r="AB30" s="96">
        <f>$AB$6*E30</f>
        <v>24867484.162309226</v>
      </c>
      <c r="AC30" s="154">
        <f>$AC$6*$F30</f>
        <v>53296303.069523878</v>
      </c>
      <c r="AD30" s="96">
        <f t="shared" ref="AD30:AD73" si="23">$AD$6*G30</f>
        <v>30001113.400368448</v>
      </c>
      <c r="AE30" s="154">
        <f t="shared" si="7"/>
        <v>25756807.198462438</v>
      </c>
      <c r="AF30" s="96">
        <f t="shared" si="19"/>
        <v>16513635.213359263</v>
      </c>
      <c r="AG30" s="154">
        <f t="shared" si="20"/>
        <v>0</v>
      </c>
      <c r="AH30" s="97">
        <v>0</v>
      </c>
      <c r="AJ30" s="142"/>
    </row>
    <row r="31" spans="1:36" s="98" customFormat="1" ht="17.25" x14ac:dyDescent="0.4">
      <c r="A31" s="99" t="s">
        <v>237</v>
      </c>
      <c r="B31" s="100"/>
      <c r="C31" s="101">
        <f t="shared" ref="C31:E31" si="24">SUM(C32:C33)</f>
        <v>15808357.029999999</v>
      </c>
      <c r="D31" s="102">
        <f t="shared" si="24"/>
        <v>4201344.5999999996</v>
      </c>
      <c r="E31" s="102">
        <f t="shared" si="24"/>
        <v>0</v>
      </c>
      <c r="F31" s="102">
        <f>SUM(F32:F33)</f>
        <v>0</v>
      </c>
      <c r="G31" s="102">
        <v>0</v>
      </c>
      <c r="H31" s="102">
        <v>0</v>
      </c>
      <c r="I31" s="102"/>
      <c r="J31" s="102">
        <v>0</v>
      </c>
      <c r="K31" s="102">
        <v>0</v>
      </c>
      <c r="L31" s="102">
        <v>0</v>
      </c>
      <c r="M31" s="219"/>
      <c r="N31" s="219"/>
      <c r="O31" s="239"/>
      <c r="P31" s="233"/>
      <c r="Q31" s="219"/>
      <c r="R31" s="233"/>
      <c r="S31" s="219"/>
      <c r="T31" s="233"/>
      <c r="U31" s="219"/>
      <c r="V31" s="233"/>
      <c r="W31" s="219"/>
      <c r="X31" s="223"/>
      <c r="Y31" s="212">
        <f t="shared" si="1"/>
        <v>0</v>
      </c>
      <c r="Z31" s="101">
        <f>$Z$6*C31</f>
        <v>22137202.628072854</v>
      </c>
      <c r="AA31" s="152">
        <f>$AA$6*D31</f>
        <v>5652679.1841904782</v>
      </c>
      <c r="AB31" s="102">
        <f>$AB$6*E31</f>
        <v>0</v>
      </c>
      <c r="AC31" s="152">
        <f>$AC$6*$F31</f>
        <v>0</v>
      </c>
      <c r="AD31" s="102">
        <f t="shared" si="23"/>
        <v>0</v>
      </c>
      <c r="AE31" s="152">
        <f t="shared" si="7"/>
        <v>0</v>
      </c>
      <c r="AF31" s="102">
        <f t="shared" si="19"/>
        <v>0</v>
      </c>
      <c r="AG31" s="186">
        <f t="shared" ref="AG31:AG34" si="25">$AF$6*Y31</f>
        <v>0</v>
      </c>
      <c r="AH31" s="183">
        <v>0</v>
      </c>
      <c r="AJ31" s="142"/>
    </row>
    <row r="32" spans="1:36" s="92" customFormat="1" x14ac:dyDescent="0.25">
      <c r="A32" s="93" t="s">
        <v>21</v>
      </c>
      <c r="B32" s="94"/>
      <c r="C32" s="95">
        <v>165808.69</v>
      </c>
      <c r="D32" s="96"/>
      <c r="E32" s="96"/>
      <c r="F32" s="96"/>
      <c r="G32" s="96">
        <v>0</v>
      </c>
      <c r="H32" s="96">
        <v>0</v>
      </c>
      <c r="I32" s="96"/>
      <c r="J32" s="96">
        <v>0</v>
      </c>
      <c r="K32" s="96">
        <v>0</v>
      </c>
      <c r="L32" s="96">
        <v>0</v>
      </c>
      <c r="M32" s="218"/>
      <c r="N32" s="218"/>
      <c r="O32" s="203"/>
      <c r="P32" s="211"/>
      <c r="Q32" s="218"/>
      <c r="R32" s="211"/>
      <c r="S32" s="218"/>
      <c r="T32" s="211"/>
      <c r="U32" s="218"/>
      <c r="V32" s="211"/>
      <c r="W32" s="218"/>
      <c r="X32" s="203"/>
      <c r="Y32" s="202">
        <f t="shared" si="1"/>
        <v>0</v>
      </c>
      <c r="Z32" s="95">
        <f>$Z$6*C32</f>
        <v>232189.88292455827</v>
      </c>
      <c r="AA32" s="154">
        <f>$AA$6*D32</f>
        <v>0</v>
      </c>
      <c r="AB32" s="96">
        <f>$AB$6*E32</f>
        <v>0</v>
      </c>
      <c r="AC32" s="154">
        <f>$AC$6*$F32</f>
        <v>0</v>
      </c>
      <c r="AD32" s="96">
        <f t="shared" si="23"/>
        <v>0</v>
      </c>
      <c r="AE32" s="154">
        <f t="shared" si="7"/>
        <v>0</v>
      </c>
      <c r="AF32" s="96">
        <f t="shared" si="19"/>
        <v>0</v>
      </c>
      <c r="AG32" s="154">
        <f t="shared" si="25"/>
        <v>0</v>
      </c>
      <c r="AH32" s="177">
        <v>0</v>
      </c>
      <c r="AI32" s="137"/>
      <c r="AJ32" s="141"/>
    </row>
    <row r="33" spans="1:37" s="98" customFormat="1" ht="12" x14ac:dyDescent="0.2">
      <c r="A33" s="93" t="s">
        <v>22</v>
      </c>
      <c r="B33" s="94"/>
      <c r="C33" s="95">
        <v>15642548.34</v>
      </c>
      <c r="D33" s="96">
        <v>4201344.5999999996</v>
      </c>
      <c r="E33" s="96"/>
      <c r="F33" s="96"/>
      <c r="G33" s="96">
        <v>0</v>
      </c>
      <c r="H33" s="96">
        <v>0</v>
      </c>
      <c r="I33" s="96"/>
      <c r="J33" s="96">
        <v>0</v>
      </c>
      <c r="K33" s="96">
        <v>0</v>
      </c>
      <c r="L33" s="96">
        <v>0</v>
      </c>
      <c r="M33" s="218"/>
      <c r="N33" s="218"/>
      <c r="O33" s="203"/>
      <c r="P33" s="211"/>
      <c r="Q33" s="218"/>
      <c r="R33" s="211"/>
      <c r="S33" s="218"/>
      <c r="T33" s="211"/>
      <c r="U33" s="218"/>
      <c r="V33" s="211"/>
      <c r="W33" s="218"/>
      <c r="X33" s="203"/>
      <c r="Y33" s="202">
        <f t="shared" si="1"/>
        <v>0</v>
      </c>
      <c r="Z33" s="95">
        <f>$Z$6*C33</f>
        <v>21905012.745148297</v>
      </c>
      <c r="AA33" s="154">
        <f>$AA$6*D33</f>
        <v>5652679.1841904782</v>
      </c>
      <c r="AB33" s="96">
        <f>$AB$6*E33</f>
        <v>0</v>
      </c>
      <c r="AC33" s="154">
        <f>$AC$6*$F33</f>
        <v>0</v>
      </c>
      <c r="AD33" s="96">
        <f t="shared" si="23"/>
        <v>0</v>
      </c>
      <c r="AE33" s="154">
        <f t="shared" si="7"/>
        <v>0</v>
      </c>
      <c r="AF33" s="96">
        <f t="shared" si="19"/>
        <v>0</v>
      </c>
      <c r="AG33" s="154">
        <f t="shared" si="25"/>
        <v>0</v>
      </c>
      <c r="AH33" s="97">
        <v>0</v>
      </c>
      <c r="AJ33" s="142"/>
    </row>
    <row r="34" spans="1:37" s="98" customFormat="1" ht="12.75" x14ac:dyDescent="0.2">
      <c r="A34" s="17"/>
      <c r="B34" s="27"/>
      <c r="C34" s="82"/>
      <c r="D34" s="28"/>
      <c r="E34" s="28"/>
      <c r="F34" s="28"/>
      <c r="G34" s="28"/>
      <c r="H34" s="28"/>
      <c r="I34" s="28"/>
      <c r="J34" s="28">
        <v>0</v>
      </c>
      <c r="K34" s="28"/>
      <c r="L34" s="28"/>
      <c r="M34" s="221"/>
      <c r="N34" s="221"/>
      <c r="O34" s="205"/>
      <c r="P34" s="206"/>
      <c r="Q34" s="221"/>
      <c r="R34" s="206"/>
      <c r="S34" s="221"/>
      <c r="T34" s="206"/>
      <c r="U34" s="221"/>
      <c r="V34" s="206"/>
      <c r="W34" s="221"/>
      <c r="X34" s="205"/>
      <c r="Y34" s="202"/>
      <c r="Z34" s="82"/>
      <c r="AA34" s="151"/>
      <c r="AB34" s="28"/>
      <c r="AC34" s="151"/>
      <c r="AD34" s="28">
        <f t="shared" si="23"/>
        <v>0</v>
      </c>
      <c r="AE34" s="151">
        <f t="shared" si="7"/>
        <v>0</v>
      </c>
      <c r="AF34" s="96">
        <f t="shared" si="19"/>
        <v>0</v>
      </c>
      <c r="AG34" s="154">
        <f t="shared" si="25"/>
        <v>0</v>
      </c>
      <c r="AH34" s="97"/>
      <c r="AJ34" s="142"/>
    </row>
    <row r="35" spans="1:37" ht="15.75" thickBot="1" x14ac:dyDescent="0.3">
      <c r="A35" s="103" t="s">
        <v>23</v>
      </c>
      <c r="B35" s="104"/>
      <c r="C35" s="105">
        <f>+C8+C14+C17+C20+C25+C31</f>
        <v>1225067133.8999999</v>
      </c>
      <c r="D35" s="106">
        <f>+D8+D14+D17+D20+D25+D31</f>
        <v>1214592301.54</v>
      </c>
      <c r="E35" s="106">
        <f>+E8+E14+E17+E20+E25+E31</f>
        <v>1244308060.8999999</v>
      </c>
      <c r="F35" s="106">
        <f>+F8+F14+F17+F20+F25+F31</f>
        <v>1533586889.3800001</v>
      </c>
      <c r="G35" s="106">
        <v>1621951095.8599999</v>
      </c>
      <c r="H35" s="106">
        <v>1540472285.0499997</v>
      </c>
      <c r="I35" s="106">
        <v>1624699073.27</v>
      </c>
      <c r="J35" s="106">
        <v>910226809.77999997</v>
      </c>
      <c r="K35" s="106">
        <v>1741283337.25</v>
      </c>
      <c r="L35" s="106">
        <v>1949686933.5600002</v>
      </c>
      <c r="M35" s="222">
        <f t="shared" ref="M35:R35" si="26">M8+M14+M17+M20+M25+M29+M31</f>
        <v>196387028.53</v>
      </c>
      <c r="N35" s="222">
        <f t="shared" si="26"/>
        <v>257537894.65000001</v>
      </c>
      <c r="O35" s="222">
        <f t="shared" si="26"/>
        <v>192760075.06</v>
      </c>
      <c r="P35" s="222">
        <f t="shared" si="26"/>
        <v>162791756.26999998</v>
      </c>
      <c r="Q35" s="222">
        <f t="shared" si="26"/>
        <v>163535691.44</v>
      </c>
      <c r="R35" s="222">
        <f t="shared" si="26"/>
        <v>173121073.53999999</v>
      </c>
      <c r="S35" s="222"/>
      <c r="T35" s="234"/>
      <c r="U35" s="222"/>
      <c r="V35" s="234"/>
      <c r="W35" s="222"/>
      <c r="X35" s="224"/>
      <c r="Y35" s="215">
        <f>+Y31+Y29+Y25+Y20++Y17+Y14+Y8</f>
        <v>1146133519.4900002</v>
      </c>
      <c r="Z35" s="105">
        <f>$Z$6*C35</f>
        <v>1715520425.3466156</v>
      </c>
      <c r="AA35" s="155">
        <f>$AA$6*D35</f>
        <v>1634167456.8168399</v>
      </c>
      <c r="AB35" s="106">
        <f>$AB$6*E35</f>
        <v>1639219570.1997805</v>
      </c>
      <c r="AC35" s="155">
        <f>$AC$6*$F35</f>
        <v>1954627409.9084818</v>
      </c>
      <c r="AD35" s="106">
        <f t="shared" si="23"/>
        <v>1936117463.466471</v>
      </c>
      <c r="AE35" s="155">
        <f t="shared" si="7"/>
        <v>1754122721.9437525</v>
      </c>
      <c r="AF35" s="106">
        <f>$AF$6*Y35</f>
        <v>1269192430.2332864</v>
      </c>
      <c r="AG35" s="155">
        <f>$AG$6*Y35</f>
        <v>1230432877.0152459</v>
      </c>
      <c r="AH35" s="184">
        <v>1741283337.25</v>
      </c>
    </row>
    <row r="36" spans="1:37" s="86" customFormat="1" x14ac:dyDescent="0.25">
      <c r="A36" s="17"/>
      <c r="B36" s="27"/>
      <c r="C36" s="82"/>
      <c r="D36" s="28"/>
      <c r="E36" s="28"/>
      <c r="F36" s="28"/>
      <c r="G36" s="28"/>
      <c r="H36" s="28"/>
      <c r="I36" s="28"/>
      <c r="J36" s="28"/>
      <c r="K36" s="28"/>
      <c r="L36" s="28">
        <v>0</v>
      </c>
      <c r="M36" s="221"/>
      <c r="N36" s="221"/>
      <c r="O36" s="205"/>
      <c r="P36" s="206"/>
      <c r="Q36" s="221"/>
      <c r="R36" s="206"/>
      <c r="S36" s="221"/>
      <c r="T36" s="206"/>
      <c r="U36" s="221"/>
      <c r="V36" s="206"/>
      <c r="W36" s="221"/>
      <c r="X36" s="205"/>
      <c r="Y36" s="115"/>
      <c r="Z36" s="82"/>
      <c r="AA36" s="151"/>
      <c r="AB36" s="28"/>
      <c r="AC36" s="151">
        <f>$AC$6*$F36</f>
        <v>0</v>
      </c>
      <c r="AD36" s="28">
        <f t="shared" si="23"/>
        <v>0</v>
      </c>
      <c r="AE36" s="151">
        <f t="shared" si="7"/>
        <v>0</v>
      </c>
      <c r="AF36" s="28">
        <f>$AF$6*Y36</f>
        <v>0</v>
      </c>
      <c r="AG36" s="151"/>
      <c r="AH36" s="171"/>
      <c r="AI36"/>
      <c r="AJ36" s="143"/>
    </row>
    <row r="37" spans="1:37" x14ac:dyDescent="0.25">
      <c r="A37" s="18" t="s">
        <v>24</v>
      </c>
      <c r="B37" s="27"/>
      <c r="C37" s="82"/>
      <c r="D37" s="28"/>
      <c r="E37" s="28"/>
      <c r="F37" s="28"/>
      <c r="G37" s="28"/>
      <c r="H37" s="28"/>
      <c r="I37" s="28"/>
      <c r="J37" s="28"/>
      <c r="K37" s="28"/>
      <c r="L37" s="28">
        <v>0</v>
      </c>
      <c r="M37" s="221"/>
      <c r="N37" s="221"/>
      <c r="O37" s="205"/>
      <c r="P37" s="206"/>
      <c r="Q37" s="221"/>
      <c r="R37" s="206"/>
      <c r="S37" s="221"/>
      <c r="T37" s="206"/>
      <c r="U37" s="221"/>
      <c r="V37" s="206"/>
      <c r="W37" s="221"/>
      <c r="X37" s="205"/>
      <c r="Y37" s="115"/>
      <c r="Z37" s="82"/>
      <c r="AA37" s="151"/>
      <c r="AB37" s="28"/>
      <c r="AC37" s="151"/>
      <c r="AD37" s="28">
        <f t="shared" si="23"/>
        <v>0</v>
      </c>
      <c r="AE37" s="151">
        <f t="shared" si="7"/>
        <v>0</v>
      </c>
      <c r="AF37" s="28">
        <f>$AF$6*Y37</f>
        <v>0</v>
      </c>
      <c r="AG37" s="151"/>
      <c r="AH37" s="172"/>
    </row>
    <row r="38" spans="1:37" x14ac:dyDescent="0.25">
      <c r="A38" s="99" t="s">
        <v>238</v>
      </c>
      <c r="B38" s="27"/>
      <c r="C38" s="82"/>
      <c r="D38" s="28"/>
      <c r="E38" s="28"/>
      <c r="F38" s="28"/>
      <c r="G38" s="28"/>
      <c r="H38" s="28"/>
      <c r="I38" s="28"/>
      <c r="J38" s="28"/>
      <c r="K38" s="28"/>
      <c r="L38" s="28"/>
      <c r="M38" s="221"/>
      <c r="N38" s="221"/>
      <c r="O38" s="205"/>
      <c r="P38" s="206"/>
      <c r="Q38" s="221"/>
      <c r="R38" s="206"/>
      <c r="S38" s="221"/>
      <c r="T38" s="206"/>
      <c r="U38" s="221"/>
      <c r="V38" s="206"/>
      <c r="W38" s="221"/>
      <c r="X38" s="205"/>
      <c r="Y38" s="115"/>
      <c r="Z38" s="82"/>
      <c r="AA38" s="151"/>
      <c r="AB38" s="28"/>
      <c r="AC38" s="151"/>
      <c r="AD38" s="28">
        <f t="shared" si="23"/>
        <v>0</v>
      </c>
      <c r="AE38" s="151">
        <f t="shared" si="7"/>
        <v>0</v>
      </c>
      <c r="AF38" s="28">
        <f>$AF$6*Y38</f>
        <v>0</v>
      </c>
      <c r="AG38" s="151"/>
      <c r="AH38" s="172"/>
    </row>
    <row r="39" spans="1:37" ht="17.25" x14ac:dyDescent="0.4">
      <c r="A39" s="99" t="s">
        <v>239</v>
      </c>
      <c r="B39" s="89"/>
      <c r="C39" s="90">
        <f>SUM(C40:C45)</f>
        <v>374330571.14999998</v>
      </c>
      <c r="D39" s="91">
        <f t="shared" ref="D39:E39" si="27">SUM(D40:D45)</f>
        <v>401815547.27999997</v>
      </c>
      <c r="E39" s="91">
        <f t="shared" si="27"/>
        <v>411982025.31</v>
      </c>
      <c r="F39" s="91">
        <v>451095885.26999998</v>
      </c>
      <c r="G39" s="91">
        <v>466531307.5</v>
      </c>
      <c r="H39" s="91">
        <v>513848034.11999995</v>
      </c>
      <c r="I39" s="91">
        <v>458756125.16000003</v>
      </c>
      <c r="J39" s="91">
        <v>243907277.25</v>
      </c>
      <c r="K39" s="91">
        <v>519385802.48000014</v>
      </c>
      <c r="L39" s="91">
        <v>576464899.63999999</v>
      </c>
      <c r="M39" s="228">
        <f t="shared" ref="M39:R39" si="28">SUM(M40:M45)</f>
        <v>47510886.009999998</v>
      </c>
      <c r="N39" s="228">
        <f t="shared" si="28"/>
        <v>49394262.879999995</v>
      </c>
      <c r="O39" s="228">
        <f t="shared" si="28"/>
        <v>46661718.079999998</v>
      </c>
      <c r="P39" s="228">
        <f t="shared" si="28"/>
        <v>55748893</v>
      </c>
      <c r="Q39" s="228">
        <f t="shared" si="28"/>
        <v>47522770.450000003</v>
      </c>
      <c r="R39" s="228">
        <f t="shared" si="28"/>
        <v>42350560.860000007</v>
      </c>
      <c r="S39" s="228"/>
      <c r="T39" s="225"/>
      <c r="U39" s="228"/>
      <c r="V39" s="225"/>
      <c r="W39" s="228"/>
      <c r="X39" s="236"/>
      <c r="Y39" s="116">
        <f t="shared" ref="Y39:Y74" si="29">SUM(M39:X39)</f>
        <v>289189091.27999997</v>
      </c>
      <c r="Z39" s="90">
        <f t="shared" ref="Z39:Z73" si="30">$Z$6*C39</f>
        <v>524193101.64263117</v>
      </c>
      <c r="AA39" s="156">
        <f t="shared" ref="AA39:AA73" si="31">$AA$6*D39</f>
        <v>540620824.10325515</v>
      </c>
      <c r="AB39" s="91">
        <f t="shared" ref="AB39:AB73" si="32">$AB$6*E39</f>
        <v>542734568.45584702</v>
      </c>
      <c r="AC39" s="156">
        <f t="shared" ref="AC39:AC73" si="33">$AC$6*$F39</f>
        <v>574942566.31402087</v>
      </c>
      <c r="AD39" s="91">
        <f t="shared" si="23"/>
        <v>556896822.60466981</v>
      </c>
      <c r="AE39" s="156">
        <f t="shared" si="7"/>
        <v>585114397.0738591</v>
      </c>
      <c r="AF39" s="91">
        <f t="shared" ref="AF39:AF73" si="34">$AF$6*I39</f>
        <v>508012191.83896846</v>
      </c>
      <c r="AG39" s="156">
        <f t="shared" ref="AG39:AG47" si="35">$AG$6*Y39</f>
        <v>310459261.101978</v>
      </c>
      <c r="AH39" s="173">
        <v>519385802.48000014</v>
      </c>
      <c r="AI39" s="136"/>
      <c r="AJ39" s="141"/>
      <c r="AK39" s="30"/>
    </row>
    <row r="40" spans="1:37" s="92" customFormat="1" x14ac:dyDescent="0.25">
      <c r="A40" s="17" t="s">
        <v>25</v>
      </c>
      <c r="B40" s="27"/>
      <c r="C40" s="82">
        <v>197081559.56999999</v>
      </c>
      <c r="D40" s="28">
        <v>204298284.36000001</v>
      </c>
      <c r="E40" s="28">
        <v>216708037.25</v>
      </c>
      <c r="F40" s="28">
        <v>222019603.27000001</v>
      </c>
      <c r="G40" s="28">
        <v>236023465.43000004</v>
      </c>
      <c r="H40" s="28">
        <v>249990772.31000003</v>
      </c>
      <c r="I40" s="28">
        <v>292753634.16000003</v>
      </c>
      <c r="J40" s="28">
        <v>170058297.76999998</v>
      </c>
      <c r="K40" s="28">
        <v>350807219.74999994</v>
      </c>
      <c r="L40" s="28">
        <v>389661758.38999999</v>
      </c>
      <c r="M40" s="221">
        <v>33765924.030000001</v>
      </c>
      <c r="N40" s="221">
        <v>31344178.650000002</v>
      </c>
      <c r="O40" s="205">
        <v>34385137.049999997</v>
      </c>
      <c r="P40" s="206">
        <v>33977755.399999999</v>
      </c>
      <c r="Q40" s="221">
        <v>34683144.850000001</v>
      </c>
      <c r="R40" s="206">
        <v>33827213.660000004</v>
      </c>
      <c r="S40" s="221"/>
      <c r="T40" s="206"/>
      <c r="U40" s="221"/>
      <c r="V40" s="206"/>
      <c r="W40" s="221"/>
      <c r="X40" s="205"/>
      <c r="Y40" s="115"/>
      <c r="Z40" s="82">
        <f t="shared" si="30"/>
        <v>275982786.20467752</v>
      </c>
      <c r="AA40" s="151">
        <f t="shared" si="31"/>
        <v>274872158.63407141</v>
      </c>
      <c r="AB40" s="28">
        <f t="shared" si="32"/>
        <v>285485617.94484073</v>
      </c>
      <c r="AC40" s="151">
        <f t="shared" si="33"/>
        <v>282974251.47132868</v>
      </c>
      <c r="AD40" s="28">
        <f t="shared" si="23"/>
        <v>281740401.6516301</v>
      </c>
      <c r="AE40" s="151">
        <f t="shared" ref="AE40:AE73" si="36">$AE$6*H40</f>
        <v>284662371.56029397</v>
      </c>
      <c r="AF40" s="28">
        <f t="shared" si="34"/>
        <v>324186222.70509267</v>
      </c>
      <c r="AG40" s="151">
        <f t="shared" si="35"/>
        <v>0</v>
      </c>
      <c r="AH40" s="174">
        <v>350807219.74999994</v>
      </c>
      <c r="AI40" s="138"/>
      <c r="AJ40" s="3"/>
      <c r="AK40" s="140"/>
    </row>
    <row r="41" spans="1:37" x14ac:dyDescent="0.25">
      <c r="A41" s="17" t="s">
        <v>26</v>
      </c>
      <c r="B41" s="27"/>
      <c r="C41" s="82">
        <v>13255951.949999999</v>
      </c>
      <c r="D41" s="28">
        <v>11007539.85</v>
      </c>
      <c r="E41" s="28">
        <v>9633115.25</v>
      </c>
      <c r="F41" s="28">
        <v>8615552.4600000009</v>
      </c>
      <c r="G41" s="28">
        <v>9066194.8399999999</v>
      </c>
      <c r="H41" s="28">
        <v>10725299.309999999</v>
      </c>
      <c r="I41" s="28">
        <v>8536339.9299999997</v>
      </c>
      <c r="J41" s="28">
        <v>1082348.9600000002</v>
      </c>
      <c r="K41" s="28">
        <v>5045786</v>
      </c>
      <c r="L41" s="28">
        <v>15489002.380000001</v>
      </c>
      <c r="M41" s="221">
        <v>1238318.8899999999</v>
      </c>
      <c r="N41" s="221">
        <v>1180446.97</v>
      </c>
      <c r="O41" s="205">
        <v>1907654.09</v>
      </c>
      <c r="P41" s="206">
        <v>1491370.92</v>
      </c>
      <c r="Q41" s="221">
        <v>1622470.92</v>
      </c>
      <c r="R41" s="206">
        <v>1518134.81</v>
      </c>
      <c r="S41" s="221"/>
      <c r="T41" s="206"/>
      <c r="U41" s="221"/>
      <c r="V41" s="206"/>
      <c r="W41" s="221"/>
      <c r="X41" s="205"/>
      <c r="Y41" s="115"/>
      <c r="Z41" s="82">
        <f t="shared" si="30"/>
        <v>18562947.040496308</v>
      </c>
      <c r="AA41" s="151">
        <f t="shared" si="31"/>
        <v>14810042.332457609</v>
      </c>
      <c r="AB41" s="28">
        <f t="shared" si="32"/>
        <v>12690419.306910681</v>
      </c>
      <c r="AC41" s="151">
        <f t="shared" si="33"/>
        <v>10980920.029010303</v>
      </c>
      <c r="AD41" s="28">
        <f t="shared" si="23"/>
        <v>10822285.703753874</v>
      </c>
      <c r="AE41" s="151">
        <f t="shared" si="36"/>
        <v>12212807.333114736</v>
      </c>
      <c r="AF41" s="28">
        <f t="shared" si="34"/>
        <v>9452875.9841829818</v>
      </c>
      <c r="AG41" s="151">
        <f t="shared" si="35"/>
        <v>0</v>
      </c>
      <c r="AH41" s="172">
        <v>5045786</v>
      </c>
      <c r="AI41" s="136"/>
    </row>
    <row r="42" spans="1:37" x14ac:dyDescent="0.25">
      <c r="A42" s="17" t="s">
        <v>27</v>
      </c>
      <c r="B42" s="27"/>
      <c r="C42" s="82">
        <v>38463659.560000002</v>
      </c>
      <c r="D42" s="28">
        <v>46956045.549999997</v>
      </c>
      <c r="E42" s="28">
        <v>46515003.990000002</v>
      </c>
      <c r="F42" s="28">
        <v>55443619.960000001</v>
      </c>
      <c r="G42" s="28">
        <v>55586721.939999998</v>
      </c>
      <c r="H42" s="28">
        <v>59676600.480000004</v>
      </c>
      <c r="I42" s="28">
        <v>63493198.75</v>
      </c>
      <c r="J42" s="28">
        <v>33224096.5</v>
      </c>
      <c r="K42" s="28">
        <v>75520390.680000007</v>
      </c>
      <c r="L42" s="28">
        <v>80327072.920000002</v>
      </c>
      <c r="M42" s="221">
        <v>6890303.9299999997</v>
      </c>
      <c r="N42" s="221">
        <v>7580790.2400000002</v>
      </c>
      <c r="O42" s="205">
        <v>8886251.9000000004</v>
      </c>
      <c r="P42" s="206">
        <v>6094790.6399999997</v>
      </c>
      <c r="Q42" s="221">
        <v>5360502.34</v>
      </c>
      <c r="R42" s="206">
        <v>5741602.1000000006</v>
      </c>
      <c r="S42" s="221"/>
      <c r="T42" s="206"/>
      <c r="U42" s="221"/>
      <c r="V42" s="206"/>
      <c r="W42" s="221"/>
      <c r="X42" s="205"/>
      <c r="Y42" s="115"/>
      <c r="Z42" s="82">
        <f t="shared" si="30"/>
        <v>53862512.333258688</v>
      </c>
      <c r="AA42" s="151">
        <f t="shared" si="31"/>
        <v>63176788.986170039</v>
      </c>
      <c r="AB42" s="28">
        <f t="shared" si="32"/>
        <v>61277674.913701817</v>
      </c>
      <c r="AC42" s="151">
        <f t="shared" si="33"/>
        <v>70665457.581068382</v>
      </c>
      <c r="AD42" s="28">
        <f t="shared" si="23"/>
        <v>66353679.44174955</v>
      </c>
      <c r="AE42" s="151">
        <f t="shared" si="36"/>
        <v>67953238.682856157</v>
      </c>
      <c r="AF42" s="28">
        <f t="shared" si="34"/>
        <v>70310383.436526522</v>
      </c>
      <c r="AG42" s="151">
        <f t="shared" si="35"/>
        <v>0</v>
      </c>
      <c r="AH42" s="172">
        <v>75520390.680000007</v>
      </c>
      <c r="AI42" s="136"/>
    </row>
    <row r="43" spans="1:37" x14ac:dyDescent="0.25">
      <c r="A43" s="17" t="s">
        <v>28</v>
      </c>
      <c r="B43" s="27"/>
      <c r="C43" s="82">
        <v>43794837.07</v>
      </c>
      <c r="D43" s="28">
        <v>45766705.810000002</v>
      </c>
      <c r="E43" s="28">
        <v>49043883.759999998</v>
      </c>
      <c r="F43" s="28">
        <v>52236513.450000003</v>
      </c>
      <c r="G43" s="28">
        <v>57529739.719999999</v>
      </c>
      <c r="H43" s="28">
        <v>60268407.24000001</v>
      </c>
      <c r="I43" s="28">
        <v>61090603.759999998</v>
      </c>
      <c r="J43" s="28">
        <v>33015838.020000003</v>
      </c>
      <c r="K43" s="28">
        <v>65890176</v>
      </c>
      <c r="L43" s="28">
        <v>67945567.25</v>
      </c>
      <c r="M43" s="221">
        <v>4337044.3600000003</v>
      </c>
      <c r="N43" s="221">
        <v>7874507.8200000003</v>
      </c>
      <c r="O43" s="205"/>
      <c r="P43" s="206">
        <v>12930466.58</v>
      </c>
      <c r="Q43" s="221">
        <v>4587497.84</v>
      </c>
      <c r="R43" s="206"/>
      <c r="S43" s="221"/>
      <c r="T43" s="206"/>
      <c r="U43" s="221"/>
      <c r="V43" s="206"/>
      <c r="W43" s="221"/>
      <c r="X43" s="205"/>
      <c r="Y43" s="115"/>
      <c r="Z43" s="82">
        <f t="shared" si="30"/>
        <v>61328016.595411278</v>
      </c>
      <c r="AA43" s="151">
        <f t="shared" si="31"/>
        <v>61576597.468619086</v>
      </c>
      <c r="AB43" s="28">
        <f t="shared" si="32"/>
        <v>64609156.353007108</v>
      </c>
      <c r="AC43" s="151">
        <f t="shared" si="33"/>
        <v>66577852.024218425</v>
      </c>
      <c r="AD43" s="28">
        <f t="shared" si="23"/>
        <v>68673053.105533898</v>
      </c>
      <c r="AE43" s="151">
        <f t="shared" si="36"/>
        <v>68627124.019704148</v>
      </c>
      <c r="AF43" s="28">
        <f t="shared" si="34"/>
        <v>67649824.852059588</v>
      </c>
      <c r="AG43" s="151">
        <f t="shared" si="35"/>
        <v>0</v>
      </c>
      <c r="AH43" s="172">
        <v>65890176</v>
      </c>
      <c r="AI43" s="136"/>
    </row>
    <row r="44" spans="1:37" x14ac:dyDescent="0.25">
      <c r="A44" s="17" t="s">
        <v>29</v>
      </c>
      <c r="B44" s="27"/>
      <c r="C44" s="82">
        <v>66736824.740000002</v>
      </c>
      <c r="D44" s="28">
        <v>87394509.340000004</v>
      </c>
      <c r="E44" s="28">
        <v>83519846.569999993</v>
      </c>
      <c r="F44" s="28">
        <v>105498943.39</v>
      </c>
      <c r="G44" s="28">
        <v>100651083.08000001</v>
      </c>
      <c r="H44" s="28">
        <v>124084906.41000001</v>
      </c>
      <c r="I44" s="28">
        <v>21742754.170000002</v>
      </c>
      <c r="J44" s="28">
        <v>601912.53</v>
      </c>
      <c r="K44" s="28">
        <v>10310726.120000001</v>
      </c>
      <c r="L44" s="28">
        <v>9443813</v>
      </c>
      <c r="M44" s="221">
        <v>107136.72</v>
      </c>
      <c r="N44" s="221">
        <v>216740.48000000001</v>
      </c>
      <c r="O44" s="205">
        <v>288047.68</v>
      </c>
      <c r="P44" s="207">
        <v>28097.940000000002</v>
      </c>
      <c r="Q44" s="221">
        <v>101172.74</v>
      </c>
      <c r="R44" s="206">
        <v>48628.29</v>
      </c>
      <c r="S44" s="221"/>
      <c r="T44" s="206"/>
      <c r="U44" s="221"/>
      <c r="V44" s="206"/>
      <c r="W44" s="221"/>
      <c r="X44" s="205"/>
      <c r="Y44" s="115"/>
      <c r="Z44" s="82">
        <f t="shared" si="30"/>
        <v>93454785.289826274</v>
      </c>
      <c r="AA44" s="151">
        <f t="shared" si="31"/>
        <v>117584528.47661161</v>
      </c>
      <c r="AB44" s="28">
        <f t="shared" si="32"/>
        <v>110026906.76021402</v>
      </c>
      <c r="AC44" s="151">
        <f t="shared" si="33"/>
        <v>134463282.05755883</v>
      </c>
      <c r="AD44" s="28">
        <f t="shared" si="23"/>
        <v>120146852.86468294</v>
      </c>
      <c r="AE44" s="151">
        <f t="shared" si="36"/>
        <v>141294430.21883404</v>
      </c>
      <c r="AF44" s="28">
        <f t="shared" si="34"/>
        <v>24077246.268189251</v>
      </c>
      <c r="AG44" s="151">
        <f t="shared" si="35"/>
        <v>0</v>
      </c>
      <c r="AH44" s="172">
        <v>10310726.120000001</v>
      </c>
      <c r="AI44" s="136"/>
    </row>
    <row r="45" spans="1:37" ht="15.75" customHeight="1" x14ac:dyDescent="0.25">
      <c r="A45" s="17" t="s">
        <v>30</v>
      </c>
      <c r="B45" s="27"/>
      <c r="C45" s="82">
        <v>14997738.26</v>
      </c>
      <c r="D45" s="28">
        <v>6392462.3700000001</v>
      </c>
      <c r="E45" s="28">
        <v>6562138.4900000002</v>
      </c>
      <c r="F45" s="28">
        <v>7281652.7400000002</v>
      </c>
      <c r="G45" s="28">
        <v>7674102.4900000002</v>
      </c>
      <c r="H45" s="28">
        <v>9102048.370000001</v>
      </c>
      <c r="I45" s="28">
        <v>11139594.390000001</v>
      </c>
      <c r="J45" s="28">
        <v>5924783.4700000007</v>
      </c>
      <c r="K45" s="28">
        <v>11811503.93</v>
      </c>
      <c r="L45" s="28">
        <v>13597685.699999999</v>
      </c>
      <c r="M45" s="221">
        <v>1172158.08</v>
      </c>
      <c r="N45" s="221">
        <v>1197598.72</v>
      </c>
      <c r="O45" s="205">
        <v>1194627.3600000001</v>
      </c>
      <c r="P45" s="206">
        <v>1226411.52</v>
      </c>
      <c r="Q45" s="221">
        <v>1167981.76</v>
      </c>
      <c r="R45" s="206">
        <v>1214982</v>
      </c>
      <c r="S45" s="221"/>
      <c r="T45" s="206"/>
      <c r="U45" s="221"/>
      <c r="V45" s="206"/>
      <c r="W45" s="221"/>
      <c r="X45" s="205"/>
      <c r="Y45" s="115"/>
      <c r="Z45" s="82">
        <f t="shared" si="30"/>
        <v>21002054.178961117</v>
      </c>
      <c r="AA45" s="151">
        <f t="shared" si="31"/>
        <v>8600708.2053254899</v>
      </c>
      <c r="AB45" s="28">
        <f t="shared" si="32"/>
        <v>8644793.1771726403</v>
      </c>
      <c r="AC45" s="151">
        <f t="shared" si="33"/>
        <v>9280803.1508363355</v>
      </c>
      <c r="AD45" s="28">
        <f t="shared" si="23"/>
        <v>9160549.8373195138</v>
      </c>
      <c r="AE45" s="151">
        <f t="shared" si="36"/>
        <v>10364425.259056108</v>
      </c>
      <c r="AF45" s="28">
        <f t="shared" si="34"/>
        <v>12335638.592917478</v>
      </c>
      <c r="AG45" s="151">
        <f t="shared" si="35"/>
        <v>0</v>
      </c>
      <c r="AH45" s="172">
        <v>11811503.93</v>
      </c>
      <c r="AI45" s="136"/>
    </row>
    <row r="46" spans="1:37" ht="17.25" x14ac:dyDescent="0.4">
      <c r="A46" s="88" t="s">
        <v>240</v>
      </c>
      <c r="B46" s="89"/>
      <c r="C46" s="90">
        <f t="shared" ref="C46:E46" si="37">SUM(C47:C54)</f>
        <v>84205665.870000005</v>
      </c>
      <c r="D46" s="91">
        <f t="shared" si="37"/>
        <v>95710716.840000004</v>
      </c>
      <c r="E46" s="91">
        <f t="shared" si="37"/>
        <v>98019902.74000001</v>
      </c>
      <c r="F46" s="91">
        <v>109122026.81999999</v>
      </c>
      <c r="G46" s="91">
        <v>123849705.21000001</v>
      </c>
      <c r="H46" s="91">
        <v>134428646.43000001</v>
      </c>
      <c r="I46" s="91">
        <v>146125266.37</v>
      </c>
      <c r="J46" s="91">
        <v>75495581.260000005</v>
      </c>
      <c r="K46" s="91">
        <v>172295932.08000004</v>
      </c>
      <c r="L46" s="91">
        <v>247739250.03999999</v>
      </c>
      <c r="M46" s="229">
        <f t="shared" ref="M46:R46" si="38">SUM(M47:M54)</f>
        <v>18453234.77</v>
      </c>
      <c r="N46" s="229">
        <f t="shared" si="38"/>
        <v>23813972.490000002</v>
      </c>
      <c r="O46" s="229">
        <f t="shared" si="38"/>
        <v>28558432.609999999</v>
      </c>
      <c r="P46" s="229">
        <f t="shared" si="38"/>
        <v>21675064.5</v>
      </c>
      <c r="Q46" s="229">
        <f t="shared" si="38"/>
        <v>29215817.57</v>
      </c>
      <c r="R46" s="229">
        <f t="shared" si="38"/>
        <v>24911765.57</v>
      </c>
      <c r="S46" s="229"/>
      <c r="T46" s="226"/>
      <c r="U46" s="229"/>
      <c r="V46" s="226"/>
      <c r="W46" s="229"/>
      <c r="X46" s="237"/>
      <c r="Y46" s="116">
        <f t="shared" si="29"/>
        <v>146628287.50999999</v>
      </c>
      <c r="Z46" s="90">
        <f t="shared" si="30"/>
        <v>117917243.66159441</v>
      </c>
      <c r="AA46" s="156">
        <f t="shared" si="31"/>
        <v>128773530.45151715</v>
      </c>
      <c r="AB46" s="91">
        <f t="shared" si="32"/>
        <v>129128909.38299564</v>
      </c>
      <c r="AC46" s="156">
        <f t="shared" si="33"/>
        <v>139081069.43544015</v>
      </c>
      <c r="AD46" s="91">
        <f t="shared" si="23"/>
        <v>147838968.58191887</v>
      </c>
      <c r="AE46" s="156">
        <f t="shared" si="36"/>
        <v>153072759.2254945</v>
      </c>
      <c r="AF46" s="91">
        <f t="shared" si="34"/>
        <v>161814551.96001247</v>
      </c>
      <c r="AG46" s="156">
        <f t="shared" si="35"/>
        <v>157412956.33080211</v>
      </c>
      <c r="AH46" s="173">
        <v>172295932.08000004</v>
      </c>
      <c r="AI46" s="136"/>
      <c r="AJ46" s="141"/>
    </row>
    <row r="47" spans="1:37" s="92" customFormat="1" ht="26.25" x14ac:dyDescent="0.25">
      <c r="A47" s="17" t="s">
        <v>31</v>
      </c>
      <c r="B47" s="27"/>
      <c r="C47" s="82">
        <v>5422316.3899999997</v>
      </c>
      <c r="D47" s="28">
        <v>5981379.5899999999</v>
      </c>
      <c r="E47" s="28">
        <v>5674816.9900000002</v>
      </c>
      <c r="F47" s="28">
        <v>7972735.0899999999</v>
      </c>
      <c r="G47" s="28">
        <v>5710007.1099999994</v>
      </c>
      <c r="H47" s="28">
        <v>5351683.8500000006</v>
      </c>
      <c r="I47" s="28">
        <v>7636813.5099999998</v>
      </c>
      <c r="J47" s="28">
        <v>3178442.6999999997</v>
      </c>
      <c r="K47" s="28">
        <v>8109295.0300000003</v>
      </c>
      <c r="L47" s="28">
        <v>12587680.699999999</v>
      </c>
      <c r="M47" s="221">
        <v>385111.92</v>
      </c>
      <c r="N47" s="221">
        <v>311439.86</v>
      </c>
      <c r="O47" s="205">
        <v>1973703.57</v>
      </c>
      <c r="P47" s="206">
        <f>391602.06+717589.97</f>
        <v>1109192.03</v>
      </c>
      <c r="Q47" s="221">
        <v>894811.41</v>
      </c>
      <c r="R47" s="206">
        <v>978462.42</v>
      </c>
      <c r="S47" s="221"/>
      <c r="T47" s="206"/>
      <c r="U47" s="221"/>
      <c r="V47" s="206"/>
      <c r="W47" s="221"/>
      <c r="X47" s="205"/>
      <c r="Y47" s="115"/>
      <c r="Z47" s="82">
        <f t="shared" si="30"/>
        <v>7593130.4190028477</v>
      </c>
      <c r="AA47" s="151">
        <f t="shared" si="31"/>
        <v>8047618.8268714687</v>
      </c>
      <c r="AB47" s="28">
        <f t="shared" si="32"/>
        <v>7475858.5591593292</v>
      </c>
      <c r="AC47" s="151">
        <f t="shared" si="33"/>
        <v>10161619.564414358</v>
      </c>
      <c r="AD47" s="28">
        <f t="shared" si="23"/>
        <v>6816015.9146641474</v>
      </c>
      <c r="AE47" s="151">
        <f t="shared" si="36"/>
        <v>6093916.9974354506</v>
      </c>
      <c r="AF47" s="28">
        <f t="shared" si="34"/>
        <v>8456768.5467468426</v>
      </c>
      <c r="AG47" s="151">
        <f t="shared" si="35"/>
        <v>0</v>
      </c>
      <c r="AH47" s="174">
        <v>8109295.0300000003</v>
      </c>
      <c r="AI47" s="138"/>
      <c r="AJ47" s="3"/>
    </row>
    <row r="48" spans="1:37" x14ac:dyDescent="0.25">
      <c r="A48" s="17" t="s">
        <v>32</v>
      </c>
      <c r="B48" s="27"/>
      <c r="C48" s="82">
        <v>3003002.39</v>
      </c>
      <c r="D48" s="28">
        <v>1992175.5</v>
      </c>
      <c r="E48" s="28">
        <v>2156811.7400000002</v>
      </c>
      <c r="F48" s="28">
        <v>1939888.24</v>
      </c>
      <c r="G48" s="28">
        <v>2152034.39</v>
      </c>
      <c r="H48" s="28">
        <v>2256037.54</v>
      </c>
      <c r="I48" s="28">
        <v>3718136.26</v>
      </c>
      <c r="J48" s="28">
        <v>1507435.0900000003</v>
      </c>
      <c r="K48" s="28">
        <v>2795944.8100000005</v>
      </c>
      <c r="L48" s="28">
        <v>3095365.76</v>
      </c>
      <c r="M48" s="221">
        <v>139122.20000000001</v>
      </c>
      <c r="N48" s="221">
        <v>279791.32</v>
      </c>
      <c r="O48" s="205">
        <v>351834.89</v>
      </c>
      <c r="P48" s="206">
        <v>219593.53</v>
      </c>
      <c r="Q48" s="221">
        <v>511805.41000000003</v>
      </c>
      <c r="R48" s="206">
        <v>388688.43</v>
      </c>
      <c r="S48" s="221"/>
      <c r="T48" s="206"/>
      <c r="U48" s="221"/>
      <c r="V48" s="206"/>
      <c r="W48" s="221"/>
      <c r="X48" s="205"/>
      <c r="Y48" s="115"/>
      <c r="Z48" s="82">
        <f t="shared" si="30"/>
        <v>4205248.67156401</v>
      </c>
      <c r="AA48" s="151">
        <f t="shared" si="31"/>
        <v>2680363.0866423715</v>
      </c>
      <c r="AB48" s="28">
        <f t="shared" si="32"/>
        <v>2841328.545993221</v>
      </c>
      <c r="AC48" s="151">
        <f t="shared" si="33"/>
        <v>2472477.2703267299</v>
      </c>
      <c r="AD48" s="28">
        <f t="shared" si="23"/>
        <v>2568876.0746822525</v>
      </c>
      <c r="AE48" s="151">
        <f t="shared" si="36"/>
        <v>2568930.8070502817</v>
      </c>
      <c r="AF48" s="28">
        <f t="shared" si="34"/>
        <v>4117347.8617637395</v>
      </c>
      <c r="AG48" s="151">
        <f t="shared" ref="AG48:AG54" si="39">$AG$6*Y48</f>
        <v>0</v>
      </c>
      <c r="AH48" s="172">
        <v>2795944.8100000005</v>
      </c>
      <c r="AI48" s="136"/>
    </row>
    <row r="49" spans="1:36" x14ac:dyDescent="0.25">
      <c r="A49" s="17" t="s">
        <v>33</v>
      </c>
      <c r="B49" s="27"/>
      <c r="C49" s="82">
        <v>11461984.08</v>
      </c>
      <c r="D49" s="28">
        <v>11795383.48</v>
      </c>
      <c r="E49" s="28">
        <v>6368791.9100000001</v>
      </c>
      <c r="F49" s="28">
        <v>4909059.25</v>
      </c>
      <c r="G49" s="28">
        <v>24077442.190000001</v>
      </c>
      <c r="H49" s="28">
        <v>20466782.119999997</v>
      </c>
      <c r="I49" s="28">
        <v>11800310.84</v>
      </c>
      <c r="J49" s="28">
        <v>3566379.4900000007</v>
      </c>
      <c r="K49" s="28">
        <v>17206190.91</v>
      </c>
      <c r="L49" s="28">
        <v>14872573.470000001</v>
      </c>
      <c r="M49" s="221">
        <v>108520.09</v>
      </c>
      <c r="N49" s="221">
        <v>3056398.1</v>
      </c>
      <c r="O49" s="205">
        <v>2870386.9</v>
      </c>
      <c r="P49" s="206">
        <v>456599.91000000003</v>
      </c>
      <c r="Q49" s="221">
        <v>1990486.3800000001</v>
      </c>
      <c r="R49" s="206">
        <v>470313.87</v>
      </c>
      <c r="S49" s="221"/>
      <c r="T49" s="206"/>
      <c r="U49" s="221"/>
      <c r="V49" s="206"/>
      <c r="W49" s="221"/>
      <c r="X49" s="205"/>
      <c r="Y49" s="115"/>
      <c r="Z49" s="82">
        <f t="shared" si="30"/>
        <v>16050767.553970486</v>
      </c>
      <c r="AA49" s="151">
        <f t="shared" si="31"/>
        <v>15870042.811280049</v>
      </c>
      <c r="AB49" s="28">
        <f t="shared" si="32"/>
        <v>8390083.3446750827</v>
      </c>
      <c r="AC49" s="151">
        <f t="shared" si="33"/>
        <v>6256823.0293061547</v>
      </c>
      <c r="AD49" s="28">
        <f t="shared" si="23"/>
        <v>28741160.210472312</v>
      </c>
      <c r="AE49" s="151">
        <f t="shared" si="36"/>
        <v>23305351.164171617</v>
      </c>
      <c r="AF49" s="28">
        <f t="shared" si="34"/>
        <v>13067295.335007835</v>
      </c>
      <c r="AG49" s="151">
        <f t="shared" si="39"/>
        <v>0</v>
      </c>
      <c r="AH49" s="172">
        <v>17206190.91</v>
      </c>
      <c r="AI49" s="136"/>
    </row>
    <row r="50" spans="1:36" x14ac:dyDescent="0.25">
      <c r="A50" s="17" t="s">
        <v>34</v>
      </c>
      <c r="B50" s="27"/>
      <c r="C50" s="82">
        <v>3757909.01</v>
      </c>
      <c r="D50" s="28">
        <v>3233611.72</v>
      </c>
      <c r="E50" s="28">
        <v>2150878.5299999998</v>
      </c>
      <c r="F50" s="28">
        <v>3847203.1</v>
      </c>
      <c r="G50" s="28">
        <v>644110.26</v>
      </c>
      <c r="H50" s="28">
        <v>266975.24</v>
      </c>
      <c r="I50" s="28">
        <v>876194.58</v>
      </c>
      <c r="J50" s="28">
        <v>1762915.3500000003</v>
      </c>
      <c r="K50" s="28">
        <v>3979907.0600000005</v>
      </c>
      <c r="L50" s="28">
        <v>11506852.840000002</v>
      </c>
      <c r="M50" s="221"/>
      <c r="N50" s="221">
        <v>374164.73</v>
      </c>
      <c r="O50" s="205">
        <v>492514.55</v>
      </c>
      <c r="P50" s="206">
        <v>694244.69000000006</v>
      </c>
      <c r="Q50" s="221">
        <v>6213493.9100000001</v>
      </c>
      <c r="R50" s="206">
        <v>210980.38</v>
      </c>
      <c r="S50" s="221"/>
      <c r="T50" s="206"/>
      <c r="U50" s="221"/>
      <c r="V50" s="206"/>
      <c r="W50" s="221"/>
      <c r="X50" s="205"/>
      <c r="Y50" s="115"/>
      <c r="Z50" s="82">
        <f t="shared" si="30"/>
        <v>5262380.7176393624</v>
      </c>
      <c r="AA50" s="151">
        <f t="shared" si="31"/>
        <v>4350647.5663525369</v>
      </c>
      <c r="AB50" s="28">
        <f t="shared" si="32"/>
        <v>2833512.2871006513</v>
      </c>
      <c r="AC50" s="151">
        <f t="shared" si="33"/>
        <v>4903438.2615157943</v>
      </c>
      <c r="AD50" s="28">
        <f t="shared" si="23"/>
        <v>768872.20950561343</v>
      </c>
      <c r="AE50" s="151">
        <f t="shared" si="36"/>
        <v>304002.44082624739</v>
      </c>
      <c r="AF50" s="28">
        <f t="shared" si="34"/>
        <v>970270.48719617876</v>
      </c>
      <c r="AG50" s="151">
        <f t="shared" si="39"/>
        <v>0</v>
      </c>
      <c r="AH50" s="172">
        <v>3979907.0600000005</v>
      </c>
      <c r="AI50" s="136"/>
    </row>
    <row r="51" spans="1:36" x14ac:dyDescent="0.25">
      <c r="A51" s="17" t="s">
        <v>35</v>
      </c>
      <c r="B51" s="27"/>
      <c r="C51" s="82">
        <v>59087386.32</v>
      </c>
      <c r="D51" s="28">
        <v>71596398.170000002</v>
      </c>
      <c r="E51" s="28">
        <v>80449843.450000003</v>
      </c>
      <c r="F51" s="28">
        <v>86562072.170000002</v>
      </c>
      <c r="G51" s="28">
        <v>88773733.079999998</v>
      </c>
      <c r="H51" s="28">
        <v>105625302.00999999</v>
      </c>
      <c r="I51" s="28">
        <v>118883079.23999999</v>
      </c>
      <c r="J51" s="28">
        <v>62126814.080000006</v>
      </c>
      <c r="K51" s="28">
        <v>130519484.03</v>
      </c>
      <c r="L51" s="28">
        <v>185587810.97</v>
      </c>
      <c r="M51" s="221">
        <v>17515329.609999999</v>
      </c>
      <c r="N51" s="221">
        <v>17465855.640000001</v>
      </c>
      <c r="O51" s="205">
        <v>21979193.07</v>
      </c>
      <c r="P51" s="206">
        <v>17441954.359999999</v>
      </c>
      <c r="Q51" s="221">
        <v>17807531.940000001</v>
      </c>
      <c r="R51" s="206">
        <v>21865529.09</v>
      </c>
      <c r="S51" s="221"/>
      <c r="T51" s="206"/>
      <c r="U51" s="221"/>
      <c r="V51" s="206"/>
      <c r="W51" s="221"/>
      <c r="X51" s="205"/>
      <c r="Y51" s="115"/>
      <c r="Z51" s="82">
        <f t="shared" si="30"/>
        <v>82742908.782156989</v>
      </c>
      <c r="AA51" s="151">
        <f t="shared" si="31"/>
        <v>96329034.661563426</v>
      </c>
      <c r="AB51" s="28">
        <f t="shared" si="32"/>
        <v>105982563.27887511</v>
      </c>
      <c r="AC51" s="151">
        <f t="shared" si="33"/>
        <v>110327363.96850727</v>
      </c>
      <c r="AD51" s="28">
        <f t="shared" si="23"/>
        <v>105968900.88240662</v>
      </c>
      <c r="AE51" s="151">
        <f t="shared" si="36"/>
        <v>120274635.29595302</v>
      </c>
      <c r="AF51" s="28">
        <f t="shared" si="34"/>
        <v>131647405.54954897</v>
      </c>
      <c r="AG51" s="151">
        <f t="shared" si="39"/>
        <v>0</v>
      </c>
      <c r="AH51" s="172">
        <v>130519484.03</v>
      </c>
      <c r="AI51" s="136"/>
    </row>
    <row r="52" spans="1:36" x14ac:dyDescent="0.25">
      <c r="A52" s="17" t="s">
        <v>36</v>
      </c>
      <c r="B52" s="27"/>
      <c r="C52" s="82">
        <v>6867.2</v>
      </c>
      <c r="D52" s="28"/>
      <c r="E52" s="28"/>
      <c r="F52" s="28"/>
      <c r="G52" s="28">
        <v>0</v>
      </c>
      <c r="H52" s="28">
        <v>0</v>
      </c>
      <c r="I52" s="28"/>
      <c r="J52" s="28">
        <v>73181.16</v>
      </c>
      <c r="K52" s="28">
        <v>2493152.52</v>
      </c>
      <c r="L52" s="28">
        <v>4153139.5700000003</v>
      </c>
      <c r="M52" s="221"/>
      <c r="N52" s="221">
        <v>14546.4</v>
      </c>
      <c r="O52" s="205">
        <v>14655</v>
      </c>
      <c r="P52" s="206"/>
      <c r="Q52" s="221">
        <v>9965.33</v>
      </c>
      <c r="R52" s="206">
        <v>4204.54</v>
      </c>
      <c r="S52" s="221"/>
      <c r="T52" s="206"/>
      <c r="U52" s="221"/>
      <c r="V52" s="206"/>
      <c r="W52" s="221"/>
      <c r="X52" s="205"/>
      <c r="Y52" s="115"/>
      <c r="Z52" s="82">
        <f t="shared" si="30"/>
        <v>9616.4704275724416</v>
      </c>
      <c r="AA52" s="151">
        <f t="shared" si="31"/>
        <v>0</v>
      </c>
      <c r="AB52" s="28">
        <f t="shared" si="32"/>
        <v>0</v>
      </c>
      <c r="AC52" s="151">
        <f t="shared" si="33"/>
        <v>0</v>
      </c>
      <c r="AD52" s="28">
        <f t="shared" si="23"/>
        <v>0</v>
      </c>
      <c r="AE52" s="151">
        <f t="shared" si="36"/>
        <v>0</v>
      </c>
      <c r="AF52" s="28">
        <f t="shared" si="34"/>
        <v>0</v>
      </c>
      <c r="AG52" s="151">
        <f t="shared" si="39"/>
        <v>0</v>
      </c>
      <c r="AH52" s="172">
        <v>2493152.52</v>
      </c>
      <c r="AI52" s="136"/>
    </row>
    <row r="53" spans="1:36" x14ac:dyDescent="0.25">
      <c r="A53" s="17" t="s">
        <v>37</v>
      </c>
      <c r="B53" s="27"/>
      <c r="C53" s="82">
        <v>758158.7</v>
      </c>
      <c r="D53" s="28"/>
      <c r="E53" s="28">
        <v>725000</v>
      </c>
      <c r="F53" s="28">
        <v>600000</v>
      </c>
      <c r="G53" s="28">
        <v>1734451.46</v>
      </c>
      <c r="H53" s="28">
        <v>0</v>
      </c>
      <c r="I53" s="28">
        <v>845169.25</v>
      </c>
      <c r="J53" s="28">
        <v>0</v>
      </c>
      <c r="K53" s="28">
        <v>0</v>
      </c>
      <c r="L53" s="28">
        <v>3349537.75</v>
      </c>
      <c r="M53" s="221"/>
      <c r="N53" s="221"/>
      <c r="O53" s="205"/>
      <c r="P53" s="206"/>
      <c r="Q53" s="221"/>
      <c r="R53" s="206"/>
      <c r="S53" s="221"/>
      <c r="T53" s="206"/>
      <c r="U53" s="221"/>
      <c r="V53" s="206"/>
      <c r="W53" s="221"/>
      <c r="X53" s="205"/>
      <c r="Y53" s="115">
        <f t="shared" si="29"/>
        <v>0</v>
      </c>
      <c r="Z53" s="82">
        <f t="shared" si="30"/>
        <v>1061686.0901032104</v>
      </c>
      <c r="AA53" s="151">
        <f t="shared" si="31"/>
        <v>0</v>
      </c>
      <c r="AB53" s="28">
        <f t="shared" si="32"/>
        <v>955096.43129311083</v>
      </c>
      <c r="AC53" s="151">
        <f t="shared" si="33"/>
        <v>764727.74647885794</v>
      </c>
      <c r="AD53" s="28">
        <f t="shared" si="23"/>
        <v>2070408.7625159658</v>
      </c>
      <c r="AE53" s="151">
        <f t="shared" si="36"/>
        <v>0</v>
      </c>
      <c r="AF53" s="28">
        <f t="shared" si="34"/>
        <v>935914.00663620746</v>
      </c>
      <c r="AG53" s="151">
        <f t="shared" si="39"/>
        <v>0</v>
      </c>
      <c r="AH53" s="172">
        <v>0</v>
      </c>
      <c r="AI53" s="136"/>
    </row>
    <row r="54" spans="1:36" x14ac:dyDescent="0.25">
      <c r="A54" s="17" t="s">
        <v>38</v>
      </c>
      <c r="B54" s="27"/>
      <c r="C54" s="82">
        <v>708041.78</v>
      </c>
      <c r="D54" s="28">
        <v>1111768.3799999999</v>
      </c>
      <c r="E54" s="28">
        <v>493760.12</v>
      </c>
      <c r="F54" s="28">
        <v>3291068.97</v>
      </c>
      <c r="G54" s="28">
        <v>757926.72000000009</v>
      </c>
      <c r="H54" s="28">
        <v>461865.67000000004</v>
      </c>
      <c r="I54" s="28">
        <v>2365562.69</v>
      </c>
      <c r="J54" s="28">
        <v>3280413.3899999997</v>
      </c>
      <c r="K54" s="28">
        <v>7191957.7200000007</v>
      </c>
      <c r="L54" s="28">
        <v>12586288.98</v>
      </c>
      <c r="M54" s="221">
        <v>305150.95</v>
      </c>
      <c r="N54" s="221">
        <v>2311776.44</v>
      </c>
      <c r="O54" s="205">
        <v>876144.63</v>
      </c>
      <c r="P54" s="206">
        <v>1753479.98</v>
      </c>
      <c r="Q54" s="221">
        <v>1787723.19</v>
      </c>
      <c r="R54" s="206">
        <v>993586.84</v>
      </c>
      <c r="S54" s="221"/>
      <c r="T54" s="206"/>
      <c r="U54" s="221"/>
      <c r="V54" s="206"/>
      <c r="W54" s="221"/>
      <c r="X54" s="205"/>
      <c r="Y54" s="115"/>
      <c r="Z54" s="82">
        <f t="shared" si="30"/>
        <v>991504.95672992675</v>
      </c>
      <c r="AA54" s="151">
        <f t="shared" si="31"/>
        <v>1495823.4988073031</v>
      </c>
      <c r="AB54" s="28">
        <f t="shared" si="32"/>
        <v>650466.9358991147</v>
      </c>
      <c r="AC54" s="151">
        <f t="shared" si="33"/>
        <v>4194619.594890994</v>
      </c>
      <c r="AD54" s="28">
        <f t="shared" si="23"/>
        <v>904734.52767192759</v>
      </c>
      <c r="AE54" s="151">
        <f t="shared" si="36"/>
        <v>525922.52005785296</v>
      </c>
      <c r="AF54" s="28">
        <f t="shared" si="34"/>
        <v>2619550.1731126928</v>
      </c>
      <c r="AG54" s="151">
        <f t="shared" si="39"/>
        <v>0</v>
      </c>
      <c r="AH54" s="172">
        <v>7191957.7200000007</v>
      </c>
      <c r="AI54" s="136"/>
    </row>
    <row r="55" spans="1:36" ht="17.25" x14ac:dyDescent="0.4">
      <c r="A55" s="88" t="s">
        <v>241</v>
      </c>
      <c r="B55" s="89"/>
      <c r="C55" s="90">
        <f t="shared" ref="C55:E55" si="40">SUM(C56:C64)</f>
        <v>222882216.59999996</v>
      </c>
      <c r="D55" s="91">
        <f t="shared" si="40"/>
        <v>301845864.29000002</v>
      </c>
      <c r="E55" s="91">
        <f t="shared" si="40"/>
        <v>307453893.44999993</v>
      </c>
      <c r="F55" s="91">
        <v>325799347.83999997</v>
      </c>
      <c r="G55" s="91">
        <v>379883748.71000004</v>
      </c>
      <c r="H55" s="91">
        <v>375516448.15999997</v>
      </c>
      <c r="I55" s="91">
        <v>383975540.40999997</v>
      </c>
      <c r="J55" s="91">
        <v>166762085.25999999</v>
      </c>
      <c r="K55" s="91">
        <v>368428288.85000002</v>
      </c>
      <c r="L55" s="91">
        <v>431414823.74000001</v>
      </c>
      <c r="M55" s="229">
        <f t="shared" ref="M55:R55" si="41">SUM(M56:M64)</f>
        <v>46463321.239999995</v>
      </c>
      <c r="N55" s="229">
        <f t="shared" si="41"/>
        <v>31008057.09</v>
      </c>
      <c r="O55" s="229">
        <f t="shared" si="41"/>
        <v>32893165.23</v>
      </c>
      <c r="P55" s="229">
        <f t="shared" si="41"/>
        <v>37241498.310000002</v>
      </c>
      <c r="Q55" s="229">
        <f t="shared" si="41"/>
        <v>35463523.630000003</v>
      </c>
      <c r="R55" s="229">
        <f t="shared" si="41"/>
        <v>32039434.039999999</v>
      </c>
      <c r="S55" s="229"/>
      <c r="T55" s="226"/>
      <c r="U55" s="229"/>
      <c r="V55" s="226"/>
      <c r="W55" s="229"/>
      <c r="X55" s="237"/>
      <c r="Y55" s="116">
        <f t="shared" si="29"/>
        <v>215108999.53999999</v>
      </c>
      <c r="Z55" s="90">
        <f t="shared" si="30"/>
        <v>312112687.08726925</v>
      </c>
      <c r="AA55" s="156">
        <f t="shared" si="31"/>
        <v>406117087.82613724</v>
      </c>
      <c r="AB55" s="91">
        <f t="shared" si="32"/>
        <v>405031884.71898937</v>
      </c>
      <c r="AC55" s="156">
        <f t="shared" si="33"/>
        <v>415246335.12994128</v>
      </c>
      <c r="AD55" s="91">
        <f t="shared" si="23"/>
        <v>453465928.68421775</v>
      </c>
      <c r="AE55" s="156">
        <f t="shared" si="36"/>
        <v>427597393.71727121</v>
      </c>
      <c r="AF55" s="91">
        <f t="shared" si="34"/>
        <v>425202510.00072002</v>
      </c>
      <c r="AG55" s="156">
        <f>$AG$6*Y55</f>
        <v>230930498.65049574</v>
      </c>
      <c r="AH55" s="173">
        <v>368428288.85000002</v>
      </c>
      <c r="AI55" s="136"/>
      <c r="AJ55" s="141"/>
    </row>
    <row r="56" spans="1:36" s="92" customFormat="1" x14ac:dyDescent="0.25">
      <c r="A56" s="17" t="s">
        <v>39</v>
      </c>
      <c r="B56" s="27"/>
      <c r="C56" s="82">
        <v>66384085.149999999</v>
      </c>
      <c r="D56" s="28">
        <v>65209092.340000004</v>
      </c>
      <c r="E56" s="28">
        <v>57241386.020000003</v>
      </c>
      <c r="F56" s="28">
        <v>71486469.459999993</v>
      </c>
      <c r="G56" s="28">
        <v>98672313.180000007</v>
      </c>
      <c r="H56" s="28">
        <v>99604736.000000015</v>
      </c>
      <c r="I56" s="28">
        <v>116815672.22</v>
      </c>
      <c r="J56" s="28">
        <v>54738753.5</v>
      </c>
      <c r="K56" s="28">
        <v>91141632.600000009</v>
      </c>
      <c r="L56" s="28">
        <v>62862569.870000005</v>
      </c>
      <c r="M56" s="221">
        <v>5754017.29</v>
      </c>
      <c r="N56" s="221">
        <v>4437987.25</v>
      </c>
      <c r="O56" s="205">
        <v>175874.46</v>
      </c>
      <c r="P56" s="206">
        <f>937384.24+5432789</f>
        <v>6370173.2400000002</v>
      </c>
      <c r="Q56" s="221">
        <v>392596.58</v>
      </c>
      <c r="R56" s="206">
        <v>674818.52</v>
      </c>
      <c r="S56" s="221"/>
      <c r="T56" s="206"/>
      <c r="U56" s="221"/>
      <c r="V56" s="206"/>
      <c r="W56" s="221"/>
      <c r="X56" s="205"/>
      <c r="Y56" s="115"/>
      <c r="Z56" s="82">
        <f t="shared" si="30"/>
        <v>92960827.077473477</v>
      </c>
      <c r="AA56" s="151">
        <f t="shared" si="31"/>
        <v>87735264.29854691</v>
      </c>
      <c r="AB56" s="28">
        <f t="shared" si="32"/>
        <v>75408335.875825346</v>
      </c>
      <c r="AC56" s="151">
        <f t="shared" si="33"/>
        <v>91112811.156459168</v>
      </c>
      <c r="AD56" s="28">
        <f t="shared" si="23"/>
        <v>117784802.01780432</v>
      </c>
      <c r="AE56" s="151">
        <f t="shared" si="36"/>
        <v>113419067.85758108</v>
      </c>
      <c r="AF56" s="28">
        <f t="shared" si="34"/>
        <v>129358023.64475769</v>
      </c>
      <c r="AG56" s="151">
        <f>$AG$6*Y56</f>
        <v>0</v>
      </c>
      <c r="AH56" s="175">
        <v>91141632.600000009</v>
      </c>
      <c r="AI56" s="138"/>
      <c r="AJ56" s="3"/>
    </row>
    <row r="57" spans="1:36" x14ac:dyDescent="0.25">
      <c r="A57" s="17" t="s">
        <v>40</v>
      </c>
      <c r="B57" s="27"/>
      <c r="C57" s="82">
        <v>2362787.44</v>
      </c>
      <c r="D57" s="28">
        <v>33219163.170000002</v>
      </c>
      <c r="E57" s="28">
        <v>41534727.170000002</v>
      </c>
      <c r="F57" s="28">
        <v>43351175.960000001</v>
      </c>
      <c r="G57" s="28">
        <v>39832612.210000001</v>
      </c>
      <c r="H57" s="28">
        <v>38212619.450000003</v>
      </c>
      <c r="I57" s="28">
        <v>42490848.270000003</v>
      </c>
      <c r="J57" s="28">
        <v>10980443.290000001</v>
      </c>
      <c r="K57" s="28">
        <v>27767996.059999999</v>
      </c>
      <c r="L57" s="28">
        <v>55791970.779999994</v>
      </c>
      <c r="M57" s="221">
        <v>14404053.92</v>
      </c>
      <c r="N57" s="221">
        <v>5852736.0800000001</v>
      </c>
      <c r="O57" s="205">
        <v>4884113.43</v>
      </c>
      <c r="P57" s="206">
        <v>6408939.2999999998</v>
      </c>
      <c r="Q57" s="221">
        <v>7104091.1100000003</v>
      </c>
      <c r="R57" s="206">
        <v>6252594.4199999999</v>
      </c>
      <c r="S57" s="221"/>
      <c r="T57" s="206"/>
      <c r="U57" s="221"/>
      <c r="V57" s="206"/>
      <c r="W57" s="221"/>
      <c r="X57" s="205"/>
      <c r="Y57" s="115"/>
      <c r="Z57" s="82">
        <f t="shared" si="30"/>
        <v>3308724.8869116371</v>
      </c>
      <c r="AA57" s="151">
        <f t="shared" si="31"/>
        <v>44694565.679588869</v>
      </c>
      <c r="AB57" s="28">
        <f t="shared" si="32"/>
        <v>54716785.785931051</v>
      </c>
      <c r="AC57" s="151">
        <f t="shared" si="33"/>
        <v>55253078.498498738</v>
      </c>
      <c r="AD57" s="28">
        <f t="shared" si="23"/>
        <v>47548052.658380218</v>
      </c>
      <c r="AE57" s="151">
        <f t="shared" si="36"/>
        <v>43512385.579893231</v>
      </c>
      <c r="AF57" s="28">
        <f t="shared" si="34"/>
        <v>47053037.06890291</v>
      </c>
      <c r="AG57" s="151">
        <f t="shared" ref="AG57:AG64" si="42">$AG$6*Y57</f>
        <v>0</v>
      </c>
      <c r="AH57" s="172">
        <v>27767996.059999999</v>
      </c>
      <c r="AI57" s="136"/>
    </row>
    <row r="58" spans="1:36" x14ac:dyDescent="0.25">
      <c r="A58" s="17" t="s">
        <v>41</v>
      </c>
      <c r="B58" s="27"/>
      <c r="C58" s="82">
        <v>22647100.170000002</v>
      </c>
      <c r="D58" s="28">
        <v>46401351.630000003</v>
      </c>
      <c r="E58" s="28">
        <v>51307864.909999996</v>
      </c>
      <c r="F58" s="28">
        <v>52599236.93</v>
      </c>
      <c r="G58" s="28">
        <v>66083105.510000005</v>
      </c>
      <c r="H58" s="28">
        <v>52627923.789999999</v>
      </c>
      <c r="I58" s="28">
        <v>34317041.490000002</v>
      </c>
      <c r="J58" s="28">
        <v>14286283.280000001</v>
      </c>
      <c r="K58" s="28">
        <v>63793384.219999999</v>
      </c>
      <c r="L58" s="28">
        <v>50658303.300000004</v>
      </c>
      <c r="M58" s="221">
        <v>9043224.5899999999</v>
      </c>
      <c r="N58" s="221">
        <v>4013303.5300000003</v>
      </c>
      <c r="O58" s="205">
        <v>1736014.57</v>
      </c>
      <c r="P58" s="206">
        <v>2393626.9700000002</v>
      </c>
      <c r="Q58" s="221">
        <v>2588740.54</v>
      </c>
      <c r="R58" s="206">
        <v>1734869.83</v>
      </c>
      <c r="S58" s="221"/>
      <c r="T58" s="206"/>
      <c r="U58" s="221"/>
      <c r="V58" s="206"/>
      <c r="W58" s="221"/>
      <c r="X58" s="205"/>
      <c r="Y58" s="115"/>
      <c r="Z58" s="82">
        <f t="shared" si="30"/>
        <v>31713823.545997765</v>
      </c>
      <c r="AA58" s="151">
        <f t="shared" si="31"/>
        <v>62430478.679897852</v>
      </c>
      <c r="AB58" s="28">
        <f t="shared" si="32"/>
        <v>67591667.134910375</v>
      </c>
      <c r="AC58" s="151">
        <f t="shared" si="33"/>
        <v>67040159.873310708</v>
      </c>
      <c r="AD58" s="28">
        <f t="shared" si="23"/>
        <v>78883176.53015849</v>
      </c>
      <c r="AE58" s="151">
        <f t="shared" si="36"/>
        <v>59926970.335442834</v>
      </c>
      <c r="AF58" s="28">
        <f t="shared" si="34"/>
        <v>38001618.961890616</v>
      </c>
      <c r="AG58" s="151">
        <f t="shared" si="42"/>
        <v>0</v>
      </c>
      <c r="AH58" s="172">
        <v>63793384.219999999</v>
      </c>
      <c r="AI58" s="136"/>
    </row>
    <row r="59" spans="1:36" x14ac:dyDescent="0.25">
      <c r="A59" s="17" t="s">
        <v>42</v>
      </c>
      <c r="B59" s="27"/>
      <c r="C59" s="82">
        <v>9945532.8800000008</v>
      </c>
      <c r="D59" s="28">
        <v>9913839.25</v>
      </c>
      <c r="E59" s="28">
        <v>7188184.0800000001</v>
      </c>
      <c r="F59" s="28">
        <v>8595074.8499999996</v>
      </c>
      <c r="G59" s="28">
        <v>9205769.9000000004</v>
      </c>
      <c r="H59" s="28">
        <v>9882024.7700000033</v>
      </c>
      <c r="I59" s="28">
        <v>11316212.16</v>
      </c>
      <c r="J59" s="28">
        <v>4672386.9400000004</v>
      </c>
      <c r="K59" s="28">
        <v>10402796.41</v>
      </c>
      <c r="L59" s="28">
        <v>5760033.6399999997</v>
      </c>
      <c r="M59" s="221">
        <v>3945069.36</v>
      </c>
      <c r="N59" s="221">
        <v>1018863.01</v>
      </c>
      <c r="O59" s="205">
        <v>619840.76</v>
      </c>
      <c r="P59" s="206">
        <v>121797.12</v>
      </c>
      <c r="Q59" s="221">
        <v>456669.02</v>
      </c>
      <c r="R59" s="206">
        <v>639167.53</v>
      </c>
      <c r="S59" s="221"/>
      <c r="T59" s="206"/>
      <c r="U59" s="221"/>
      <c r="V59" s="206"/>
      <c r="W59" s="221"/>
      <c r="X59" s="205"/>
      <c r="Y59" s="115"/>
      <c r="Z59" s="82">
        <f t="shared" si="30"/>
        <v>13927208.007189158</v>
      </c>
      <c r="AA59" s="151">
        <f t="shared" si="31"/>
        <v>13338528.042637957</v>
      </c>
      <c r="AB59" s="28">
        <f t="shared" si="32"/>
        <v>9469529.6031530388</v>
      </c>
      <c r="AC59" s="151">
        <f t="shared" si="33"/>
        <v>10954820.368096013</v>
      </c>
      <c r="AD59" s="28">
        <f t="shared" si="23"/>
        <v>10988895.97444585</v>
      </c>
      <c r="AE59" s="151">
        <f t="shared" si="36"/>
        <v>11252577.768580476</v>
      </c>
      <c r="AF59" s="28">
        <f t="shared" si="34"/>
        <v>12531219.590171995</v>
      </c>
      <c r="AG59" s="151">
        <f t="shared" si="42"/>
        <v>0</v>
      </c>
      <c r="AH59" s="172">
        <v>10402796.41</v>
      </c>
      <c r="AI59" s="136"/>
    </row>
    <row r="60" spans="1:36" ht="15" customHeight="1" x14ac:dyDescent="0.25">
      <c r="A60" s="241" t="s">
        <v>43</v>
      </c>
      <c r="B60" s="27"/>
      <c r="C60" s="82">
        <v>92953850.640000001</v>
      </c>
      <c r="D60" s="28">
        <v>113248939.92</v>
      </c>
      <c r="E60" s="28">
        <v>117035967.89</v>
      </c>
      <c r="F60" s="28">
        <v>117288462.02</v>
      </c>
      <c r="G60" s="28">
        <v>124357977.13999999</v>
      </c>
      <c r="H60" s="28">
        <v>138853332.05000001</v>
      </c>
      <c r="I60" s="28">
        <v>142079642.65000001</v>
      </c>
      <c r="J60" s="28">
        <v>70232081.420000002</v>
      </c>
      <c r="K60" s="28">
        <v>148948140.15000001</v>
      </c>
      <c r="L60" s="28">
        <v>200385564.34999999</v>
      </c>
      <c r="M60" s="221">
        <v>11569852.16</v>
      </c>
      <c r="N60" s="221">
        <v>13857642.550000001</v>
      </c>
      <c r="O60" s="205">
        <v>16649443.640000001</v>
      </c>
      <c r="P60" s="206">
        <f>15523025.64+102575.76</f>
        <v>15625601.4</v>
      </c>
      <c r="Q60" s="221">
        <v>17831030.059999999</v>
      </c>
      <c r="R60" s="206">
        <v>16198180.560000001</v>
      </c>
      <c r="S60" s="221"/>
      <c r="T60" s="206"/>
      <c r="U60" s="221"/>
      <c r="V60" s="206"/>
      <c r="W60" s="221"/>
      <c r="X60" s="205"/>
      <c r="Y60" s="115"/>
      <c r="Z60" s="82">
        <f t="shared" si="30"/>
        <v>130167747.52570854</v>
      </c>
      <c r="AA60" s="151">
        <f t="shared" si="31"/>
        <v>152370249.59043401</v>
      </c>
      <c r="AB60" s="28">
        <f t="shared" si="32"/>
        <v>154180186.57196429</v>
      </c>
      <c r="AC60" s="151">
        <f t="shared" si="33"/>
        <v>149489568.74754286</v>
      </c>
      <c r="AD60" s="28">
        <f t="shared" si="23"/>
        <v>148445691.04252484</v>
      </c>
      <c r="AE60" s="151">
        <f t="shared" si="36"/>
        <v>158111111.20288685</v>
      </c>
      <c r="AF60" s="28">
        <f t="shared" si="34"/>
        <v>157334554.72262165</v>
      </c>
      <c r="AG60" s="151">
        <f t="shared" si="42"/>
        <v>0</v>
      </c>
      <c r="AH60" s="172">
        <v>148948140.15000001</v>
      </c>
      <c r="AI60" s="136"/>
    </row>
    <row r="61" spans="1:36" x14ac:dyDescent="0.25">
      <c r="A61" s="17" t="s">
        <v>44</v>
      </c>
      <c r="B61" s="27"/>
      <c r="C61" s="82">
        <v>13181003.039999999</v>
      </c>
      <c r="D61" s="28">
        <v>13242277.75</v>
      </c>
      <c r="E61" s="28">
        <v>11480326.689999999</v>
      </c>
      <c r="F61" s="28">
        <v>13202883.74</v>
      </c>
      <c r="G61" s="28">
        <v>21630615.450000003</v>
      </c>
      <c r="H61" s="28">
        <v>10678500.960000001</v>
      </c>
      <c r="I61" s="28">
        <v>11033952.529999999</v>
      </c>
      <c r="J61" s="28">
        <v>5858920.669999999</v>
      </c>
      <c r="K61" s="28">
        <v>12451407.359999998</v>
      </c>
      <c r="L61" s="28">
        <v>27097639.91</v>
      </c>
      <c r="M61" s="221">
        <v>261626.4</v>
      </c>
      <c r="N61" s="221">
        <v>287213.40000000002</v>
      </c>
      <c r="O61" s="205">
        <v>4119637.21</v>
      </c>
      <c r="P61" s="206">
        <v>2635081.2400000002</v>
      </c>
      <c r="Q61" s="221">
        <v>2697316.6</v>
      </c>
      <c r="R61" s="206">
        <v>3397152.75</v>
      </c>
      <c r="S61" s="221"/>
      <c r="T61" s="206"/>
      <c r="U61" s="221"/>
      <c r="V61" s="206"/>
      <c r="W61" s="221"/>
      <c r="X61" s="205"/>
      <c r="Y61" s="115"/>
      <c r="Z61" s="82">
        <f t="shared" si="30"/>
        <v>18457992.477269113</v>
      </c>
      <c r="AA61" s="151">
        <f t="shared" si="31"/>
        <v>17816759.850809127</v>
      </c>
      <c r="AB61" s="28">
        <f t="shared" si="32"/>
        <v>15123888.347169727</v>
      </c>
      <c r="AC61" s="151">
        <f t="shared" si="33"/>
        <v>16827685.882520925</v>
      </c>
      <c r="AD61" s="28">
        <f t="shared" si="23"/>
        <v>25820391.518072948</v>
      </c>
      <c r="AE61" s="151">
        <f t="shared" si="36"/>
        <v>12159518.448997092</v>
      </c>
      <c r="AF61" s="28">
        <f t="shared" si="34"/>
        <v>12218654.099620895</v>
      </c>
      <c r="AG61" s="151">
        <f t="shared" si="42"/>
        <v>0</v>
      </c>
      <c r="AH61" s="172">
        <v>12451407.359999998</v>
      </c>
      <c r="AI61" s="136"/>
    </row>
    <row r="62" spans="1:36" x14ac:dyDescent="0.25">
      <c r="A62" s="17" t="s">
        <v>45</v>
      </c>
      <c r="B62" s="27"/>
      <c r="C62" s="82">
        <v>3202770.35</v>
      </c>
      <c r="D62" s="28">
        <v>4399356.29</v>
      </c>
      <c r="E62" s="28">
        <v>3966054.21</v>
      </c>
      <c r="F62" s="28">
        <v>3450807.28</v>
      </c>
      <c r="G62" s="28">
        <v>2259154.2399999998</v>
      </c>
      <c r="H62" s="28">
        <v>2947781.6500000004</v>
      </c>
      <c r="I62" s="28">
        <v>2049526.51</v>
      </c>
      <c r="J62" s="28">
        <v>444560.76</v>
      </c>
      <c r="K62" s="28">
        <v>986341.82000000007</v>
      </c>
      <c r="L62" s="28">
        <v>1255878.8400000001</v>
      </c>
      <c r="M62" s="221">
        <v>179410.04</v>
      </c>
      <c r="N62" s="221">
        <v>128641.61</v>
      </c>
      <c r="O62" s="205">
        <v>171414</v>
      </c>
      <c r="P62" s="206">
        <v>37826.01</v>
      </c>
      <c r="Q62" s="221">
        <v>143709.93</v>
      </c>
      <c r="R62" s="206">
        <v>82701.930000000008</v>
      </c>
      <c r="S62" s="221"/>
      <c r="T62" s="206"/>
      <c r="U62" s="221"/>
      <c r="V62" s="206"/>
      <c r="W62" s="221"/>
      <c r="X62" s="205"/>
      <c r="Y62" s="115"/>
      <c r="Z62" s="82">
        <f t="shared" si="30"/>
        <v>4484993.3534891717</v>
      </c>
      <c r="AA62" s="151">
        <f t="shared" si="31"/>
        <v>5919093.0742316283</v>
      </c>
      <c r="AB62" s="28">
        <f t="shared" si="32"/>
        <v>5224778.2376358872</v>
      </c>
      <c r="AC62" s="151">
        <f t="shared" si="33"/>
        <v>4398213.4579453953</v>
      </c>
      <c r="AD62" s="28">
        <f t="shared" si="23"/>
        <v>2696744.6724459482</v>
      </c>
      <c r="AE62" s="151">
        <f t="shared" si="36"/>
        <v>3356613.9564958271</v>
      </c>
      <c r="AF62" s="28">
        <f t="shared" si="34"/>
        <v>2269581.5869794399</v>
      </c>
      <c r="AG62" s="151">
        <f t="shared" si="42"/>
        <v>0</v>
      </c>
      <c r="AH62" s="172">
        <v>986341.82000000007</v>
      </c>
      <c r="AI62" s="136"/>
    </row>
    <row r="63" spans="1:36" x14ac:dyDescent="0.25">
      <c r="A63" s="17" t="s">
        <v>46</v>
      </c>
      <c r="B63" s="27"/>
      <c r="C63" s="82">
        <v>8300257.9199999999</v>
      </c>
      <c r="D63" s="28">
        <v>11243974.539999999</v>
      </c>
      <c r="E63" s="28">
        <v>10280282.199999999</v>
      </c>
      <c r="F63" s="28">
        <v>12025323.16</v>
      </c>
      <c r="G63" s="28">
        <v>10031322.550000001</v>
      </c>
      <c r="H63" s="28">
        <v>11541072.49</v>
      </c>
      <c r="I63" s="28">
        <v>9330115.5600000005</v>
      </c>
      <c r="J63" s="28">
        <v>1905492.4000000001</v>
      </c>
      <c r="K63" s="28">
        <v>4514546.2300000004</v>
      </c>
      <c r="L63" s="28">
        <v>18576357.050000001</v>
      </c>
      <c r="M63" s="221">
        <v>604660.47999999998</v>
      </c>
      <c r="N63" s="221">
        <v>765621.66</v>
      </c>
      <c r="O63" s="205">
        <v>3801278.16</v>
      </c>
      <c r="P63" s="206">
        <v>2929792.0300000003</v>
      </c>
      <c r="Q63" s="221">
        <v>2879724.79</v>
      </c>
      <c r="R63" s="206">
        <v>1983025.18</v>
      </c>
      <c r="S63" s="221"/>
      <c r="T63" s="206"/>
      <c r="U63" s="221"/>
      <c r="V63" s="206"/>
      <c r="W63" s="221"/>
      <c r="X63" s="205"/>
      <c r="Y63" s="115"/>
      <c r="Z63" s="82">
        <f t="shared" si="30"/>
        <v>11623250.353696404</v>
      </c>
      <c r="AA63" s="151">
        <f t="shared" si="31"/>
        <v>15128152.265783129</v>
      </c>
      <c r="AB63" s="28">
        <f t="shared" si="32"/>
        <v>13542980.471594607</v>
      </c>
      <c r="AC63" s="151">
        <f t="shared" si="33"/>
        <v>15326830.468044698</v>
      </c>
      <c r="AD63" s="28">
        <f t="shared" si="23"/>
        <v>11974355.342953216</v>
      </c>
      <c r="AE63" s="151">
        <f t="shared" si="36"/>
        <v>13141721.332332753</v>
      </c>
      <c r="AF63" s="28">
        <f t="shared" si="34"/>
        <v>10331878.302645799</v>
      </c>
      <c r="AG63" s="151">
        <f t="shared" si="42"/>
        <v>0</v>
      </c>
      <c r="AH63" s="172">
        <v>4514546.2300000004</v>
      </c>
      <c r="AI63" s="136"/>
    </row>
    <row r="64" spans="1:36" x14ac:dyDescent="0.25">
      <c r="A64" s="17" t="s">
        <v>47</v>
      </c>
      <c r="B64" s="27"/>
      <c r="C64" s="82">
        <v>3904829.01</v>
      </c>
      <c r="D64" s="28">
        <v>4967869.4000000004</v>
      </c>
      <c r="E64" s="28">
        <v>7419100.2800000003</v>
      </c>
      <c r="F64" s="28">
        <v>3799914.44</v>
      </c>
      <c r="G64" s="28">
        <v>7810878.5299999993</v>
      </c>
      <c r="H64" s="28">
        <v>11168457</v>
      </c>
      <c r="I64" s="28">
        <v>14542529.02</v>
      </c>
      <c r="J64" s="28">
        <v>3643163</v>
      </c>
      <c r="K64" s="28">
        <v>8422044</v>
      </c>
      <c r="L64" s="28">
        <v>9026506</v>
      </c>
      <c r="M64" s="221">
        <v>701407</v>
      </c>
      <c r="N64" s="221">
        <v>646048</v>
      </c>
      <c r="O64" s="205">
        <v>735549</v>
      </c>
      <c r="P64" s="206">
        <v>718661</v>
      </c>
      <c r="Q64" s="221">
        <v>1369645</v>
      </c>
      <c r="R64" s="206">
        <v>1076923.32</v>
      </c>
      <c r="S64" s="221"/>
      <c r="T64" s="206"/>
      <c r="U64" s="221"/>
      <c r="V64" s="206"/>
      <c r="W64" s="221"/>
      <c r="X64" s="205"/>
      <c r="Y64" s="115"/>
      <c r="Z64" s="82">
        <f t="shared" si="30"/>
        <v>5468119.8595340131</v>
      </c>
      <c r="AA64" s="151">
        <f t="shared" si="31"/>
        <v>6683996.3442077199</v>
      </c>
      <c r="AB64" s="28">
        <f t="shared" si="32"/>
        <v>9773732.6908051316</v>
      </c>
      <c r="AC64" s="151">
        <f t="shared" si="33"/>
        <v>4843166.677522786</v>
      </c>
      <c r="AD64" s="28">
        <f t="shared" si="23"/>
        <v>9323818.9274318609</v>
      </c>
      <c r="AE64" s="151">
        <f t="shared" si="36"/>
        <v>12717427.235061156</v>
      </c>
      <c r="AF64" s="28">
        <f t="shared" si="34"/>
        <v>16103942.023129119</v>
      </c>
      <c r="AG64" s="151">
        <f t="shared" si="42"/>
        <v>0</v>
      </c>
      <c r="AH64" s="172">
        <v>8422044</v>
      </c>
      <c r="AI64" s="136"/>
    </row>
    <row r="65" spans="1:36" ht="17.25" x14ac:dyDescent="0.4">
      <c r="A65" s="88" t="s">
        <v>242</v>
      </c>
      <c r="B65" s="89"/>
      <c r="C65" s="90">
        <f t="shared" ref="C65:E65" si="43">SUM(C66:C73)</f>
        <v>148044723.47000003</v>
      </c>
      <c r="D65" s="91">
        <f t="shared" si="43"/>
        <v>149493282.65000004</v>
      </c>
      <c r="E65" s="91">
        <f t="shared" si="43"/>
        <v>157916956.09</v>
      </c>
      <c r="F65" s="91">
        <v>176997503.66999999</v>
      </c>
      <c r="G65" s="91">
        <v>192149375.5</v>
      </c>
      <c r="H65" s="91">
        <v>217110820.59999996</v>
      </c>
      <c r="I65" s="91">
        <v>407925287.14999998</v>
      </c>
      <c r="J65" s="91">
        <v>187222000.99000001</v>
      </c>
      <c r="K65" s="91">
        <v>450705998.60000002</v>
      </c>
      <c r="L65" s="91">
        <v>510096857.45000005</v>
      </c>
      <c r="M65" s="229">
        <f t="shared" ref="M65:R65" si="44">SUM(M66:M74)</f>
        <v>34012106.039999999</v>
      </c>
      <c r="N65" s="229">
        <f t="shared" si="44"/>
        <v>57290978.439999998</v>
      </c>
      <c r="O65" s="229">
        <f t="shared" si="44"/>
        <v>55347156.299999997</v>
      </c>
      <c r="P65" s="229">
        <f t="shared" si="44"/>
        <v>47369915.049999997</v>
      </c>
      <c r="Q65" s="229">
        <f t="shared" si="44"/>
        <v>50431386.100000001</v>
      </c>
      <c r="R65" s="229">
        <f t="shared" si="44"/>
        <v>49681504.799999997</v>
      </c>
      <c r="S65" s="229"/>
      <c r="T65" s="226"/>
      <c r="U65" s="229"/>
      <c r="V65" s="226"/>
      <c r="W65" s="229"/>
      <c r="X65" s="237"/>
      <c r="Y65" s="116">
        <f>SUM(M65:X65)</f>
        <v>294133046.72999996</v>
      </c>
      <c r="Z65" s="90">
        <f t="shared" si="30"/>
        <v>207314146.26156151</v>
      </c>
      <c r="AA65" s="156">
        <f t="shared" si="31"/>
        <v>201135028.77434975</v>
      </c>
      <c r="AB65" s="91">
        <f t="shared" si="32"/>
        <v>208035753.38238606</v>
      </c>
      <c r="AC65" s="156">
        <f t="shared" si="33"/>
        <v>225591503.52323747</v>
      </c>
      <c r="AD65" s="91">
        <f t="shared" si="23"/>
        <v>229368050.89210778</v>
      </c>
      <c r="AE65" s="156">
        <f t="shared" si="36"/>
        <v>247222249.49470782</v>
      </c>
      <c r="AF65" s="91">
        <f t="shared" si="34"/>
        <v>451723710.84819037</v>
      </c>
      <c r="AG65" s="156">
        <f>$AG$6*Y65</f>
        <v>315766849.81196141</v>
      </c>
      <c r="AH65" s="176">
        <v>450705998.60000002</v>
      </c>
      <c r="AI65" s="136"/>
      <c r="AJ65" s="141"/>
    </row>
    <row r="66" spans="1:36" s="92" customFormat="1" x14ac:dyDescent="0.25">
      <c r="A66" s="17" t="s">
        <v>48</v>
      </c>
      <c r="B66" s="27"/>
      <c r="C66" s="82">
        <v>1320186</v>
      </c>
      <c r="D66" s="28">
        <v>1358301</v>
      </c>
      <c r="E66" s="28">
        <v>1405209</v>
      </c>
      <c r="F66" s="28">
        <v>1614076.24</v>
      </c>
      <c r="G66" s="28">
        <v>1650752</v>
      </c>
      <c r="H66" s="28">
        <v>1593881</v>
      </c>
      <c r="I66" s="28">
        <v>1211820</v>
      </c>
      <c r="J66" s="28">
        <v>0</v>
      </c>
      <c r="K66" s="28">
        <v>0</v>
      </c>
      <c r="L66" s="28">
        <v>0</v>
      </c>
      <c r="M66" s="221">
        <v>32192.16</v>
      </c>
      <c r="N66" s="221">
        <v>29101416.52</v>
      </c>
      <c r="O66" s="205">
        <v>25956315.59</v>
      </c>
      <c r="P66" s="206">
        <v>17641234.390000001</v>
      </c>
      <c r="Q66" s="221">
        <v>14753987.689999999</v>
      </c>
      <c r="R66" s="206">
        <v>15306000.290000001</v>
      </c>
      <c r="S66" s="221"/>
      <c r="T66" s="206"/>
      <c r="U66" s="221"/>
      <c r="V66" s="206"/>
      <c r="W66" s="221"/>
      <c r="X66" s="205"/>
      <c r="Y66" s="115">
        <f t="shared" si="29"/>
        <v>102791146.64</v>
      </c>
      <c r="Z66" s="82">
        <f t="shared" si="30"/>
        <v>1848719.9481440983</v>
      </c>
      <c r="AA66" s="151">
        <f t="shared" si="31"/>
        <v>1827519.644202742</v>
      </c>
      <c r="AB66" s="28">
        <f t="shared" si="32"/>
        <v>1851186.3463737394</v>
      </c>
      <c r="AC66" s="151">
        <f t="shared" si="33"/>
        <v>2057214.8094337804</v>
      </c>
      <c r="AD66" s="28">
        <f t="shared" si="23"/>
        <v>1970497.004015757</v>
      </c>
      <c r="AE66" s="151">
        <f t="shared" si="36"/>
        <v>1814938.7725490199</v>
      </c>
      <c r="AF66" s="28">
        <f t="shared" si="34"/>
        <v>1341931.5853267128</v>
      </c>
      <c r="AG66" s="151">
        <f>$AG$6*Y66</f>
        <v>110351546.43084735</v>
      </c>
      <c r="AH66" s="177">
        <v>0</v>
      </c>
      <c r="AI66" s="138"/>
      <c r="AJ66" s="3"/>
    </row>
    <row r="67" spans="1:36" x14ac:dyDescent="0.25">
      <c r="A67" s="17" t="s">
        <v>49</v>
      </c>
      <c r="B67" s="27"/>
      <c r="C67" s="82">
        <v>54993669.700000003</v>
      </c>
      <c r="D67" s="28">
        <v>60239244.920000002</v>
      </c>
      <c r="E67" s="28">
        <v>59010283.200000003</v>
      </c>
      <c r="F67" s="28">
        <v>61270295.390000001</v>
      </c>
      <c r="G67" s="28">
        <v>76493878.430000007</v>
      </c>
      <c r="H67" s="28">
        <v>84136218.289999992</v>
      </c>
      <c r="I67" s="28">
        <v>167270551.06999999</v>
      </c>
      <c r="J67" s="28">
        <v>38986069.579999998</v>
      </c>
      <c r="K67" s="28">
        <v>159011183.81999999</v>
      </c>
      <c r="L67" s="28">
        <v>167390672.60000002</v>
      </c>
      <c r="M67" s="221">
        <v>9526708.7899999991</v>
      </c>
      <c r="N67" s="221"/>
      <c r="O67" s="205">
        <v>-9526708.790000001</v>
      </c>
      <c r="P67" s="206"/>
      <c r="Q67" s="221"/>
      <c r="R67" s="206"/>
      <c r="S67" s="221"/>
      <c r="T67" s="206"/>
      <c r="U67" s="221"/>
      <c r="V67" s="206"/>
      <c r="W67" s="221"/>
      <c r="X67" s="205"/>
      <c r="Y67" s="115">
        <f>SUM(M67:X67)</f>
        <v>0</v>
      </c>
      <c r="Z67" s="82">
        <f t="shared" si="30"/>
        <v>77010280.518076748</v>
      </c>
      <c r="AA67" s="151">
        <f t="shared" si="31"/>
        <v>81048606.63670294</v>
      </c>
      <c r="AB67" s="28">
        <f t="shared" si="32"/>
        <v>77738635.715745956</v>
      </c>
      <c r="AC67" s="151">
        <f t="shared" si="33"/>
        <v>78091824.866147771</v>
      </c>
      <c r="AD67" s="28">
        <f t="shared" si="23"/>
        <v>91310480.479115307</v>
      </c>
      <c r="AE67" s="151">
        <f t="shared" si="36"/>
        <v>95805197.972853035</v>
      </c>
      <c r="AF67" s="28">
        <f t="shared" si="34"/>
        <v>185230179.21460116</v>
      </c>
      <c r="AG67" s="151">
        <f t="shared" ref="AG67:AG73" si="45">$AG$6*Y67</f>
        <v>0</v>
      </c>
      <c r="AH67" s="172">
        <v>159011183.81999999</v>
      </c>
      <c r="AI67" s="136"/>
    </row>
    <row r="68" spans="1:36" x14ac:dyDescent="0.25">
      <c r="A68" s="17" t="s">
        <v>50</v>
      </c>
      <c r="B68" s="27"/>
      <c r="C68" s="82">
        <v>4662951.29</v>
      </c>
      <c r="D68" s="28">
        <v>11412629.039999999</v>
      </c>
      <c r="E68" s="28">
        <v>8890042.4199999999</v>
      </c>
      <c r="F68" s="28">
        <v>14766254.75</v>
      </c>
      <c r="G68" s="28">
        <v>1279903.5100000002</v>
      </c>
      <c r="H68" s="28">
        <v>1196910.6000000001</v>
      </c>
      <c r="I68" s="28">
        <v>2072189.57</v>
      </c>
      <c r="J68" s="28">
        <v>3927183.32</v>
      </c>
      <c r="K68" s="28">
        <v>5487015.6399999997</v>
      </c>
      <c r="L68" s="28">
        <v>6128613.6499999994</v>
      </c>
      <c r="M68" s="221"/>
      <c r="N68" s="221">
        <v>372541.43</v>
      </c>
      <c r="O68" s="205">
        <v>65743.839999999997</v>
      </c>
      <c r="P68" s="206"/>
      <c r="Q68" s="221">
        <v>3142106.62</v>
      </c>
      <c r="R68" s="206">
        <v>396400</v>
      </c>
      <c r="S68" s="221"/>
      <c r="T68" s="206"/>
      <c r="U68" s="221"/>
      <c r="V68" s="206"/>
      <c r="W68" s="221"/>
      <c r="X68" s="205"/>
      <c r="Y68" s="115"/>
      <c r="Z68" s="82">
        <f t="shared" si="30"/>
        <v>6529754.9489596589</v>
      </c>
      <c r="AA68" s="151">
        <f t="shared" si="31"/>
        <v>15355067.663646482</v>
      </c>
      <c r="AB68" s="28">
        <f t="shared" si="32"/>
        <v>11711514.192257063</v>
      </c>
      <c r="AC68" s="151">
        <f t="shared" si="33"/>
        <v>18820274.531500388</v>
      </c>
      <c r="AD68" s="28">
        <f t="shared" si="23"/>
        <v>1527816.4326829542</v>
      </c>
      <c r="AE68" s="151">
        <f t="shared" si="36"/>
        <v>1362911.9458823532</v>
      </c>
      <c r="AF68" s="28">
        <f t="shared" si="34"/>
        <v>2294677.9511541151</v>
      </c>
      <c r="AG68" s="151">
        <f t="shared" si="45"/>
        <v>0</v>
      </c>
      <c r="AH68" s="172">
        <v>5487015.6399999997</v>
      </c>
      <c r="AI68" s="136"/>
    </row>
    <row r="69" spans="1:36" x14ac:dyDescent="0.25">
      <c r="A69" s="17" t="s">
        <v>51</v>
      </c>
      <c r="B69" s="27"/>
      <c r="C69" s="82">
        <v>59231529.020000003</v>
      </c>
      <c r="D69" s="28">
        <v>50632382.649999999</v>
      </c>
      <c r="E69" s="28">
        <v>64188531.600000001</v>
      </c>
      <c r="F69" s="28">
        <v>75232076.790000007</v>
      </c>
      <c r="G69" s="28">
        <v>85155285.420000002</v>
      </c>
      <c r="H69" s="28">
        <v>80330240.350000009</v>
      </c>
      <c r="I69" s="28">
        <v>71633255.510000005</v>
      </c>
      <c r="J69" s="28">
        <v>20834812.639999997</v>
      </c>
      <c r="K69" s="28">
        <v>37944637.859999999</v>
      </c>
      <c r="L69" s="28">
        <v>40738997.269999996</v>
      </c>
      <c r="M69" s="221">
        <v>1895255.1600000001</v>
      </c>
      <c r="N69" s="221">
        <v>2692217.74</v>
      </c>
      <c r="O69" s="205">
        <v>7743972.2599999998</v>
      </c>
      <c r="P69" s="206">
        <v>3877264.2800000003</v>
      </c>
      <c r="Q69" s="221">
        <v>6889838.6500000004</v>
      </c>
      <c r="R69" s="206">
        <v>3432593.75</v>
      </c>
      <c r="S69" s="221"/>
      <c r="T69" s="206"/>
      <c r="U69" s="221"/>
      <c r="V69" s="206"/>
      <c r="W69" s="221"/>
      <c r="X69" s="205"/>
      <c r="Y69" s="115"/>
      <c r="Z69" s="82">
        <f t="shared" si="30"/>
        <v>82944758.737291604</v>
      </c>
      <c r="AA69" s="151">
        <f t="shared" si="31"/>
        <v>68123099.317209587</v>
      </c>
      <c r="AB69" s="28">
        <f t="shared" si="32"/>
        <v>84560327.532558724</v>
      </c>
      <c r="AC69" s="151">
        <f t="shared" si="33"/>
        <v>95886760.91090183</v>
      </c>
      <c r="AD69" s="28">
        <f t="shared" si="23"/>
        <v>101649572.3138404</v>
      </c>
      <c r="AE69" s="151">
        <f t="shared" si="36"/>
        <v>91471363.181690961</v>
      </c>
      <c r="AF69" s="28">
        <f t="shared" si="34"/>
        <v>79324427.826449305</v>
      </c>
      <c r="AG69" s="151">
        <f t="shared" si="45"/>
        <v>0</v>
      </c>
      <c r="AH69" s="172">
        <v>37944637.859999999</v>
      </c>
      <c r="AI69" s="136"/>
    </row>
    <row r="70" spans="1:36" x14ac:dyDescent="0.25">
      <c r="A70" s="17" t="s">
        <v>52</v>
      </c>
      <c r="B70" s="27"/>
      <c r="C70" s="82">
        <v>18387591.23</v>
      </c>
      <c r="D70" s="28">
        <v>17021647.280000001</v>
      </c>
      <c r="E70" s="28">
        <v>17637921.239999998</v>
      </c>
      <c r="F70" s="28">
        <v>17620676.100000001</v>
      </c>
      <c r="G70" s="28">
        <v>18462313.48</v>
      </c>
      <c r="H70" s="28">
        <v>21025026</v>
      </c>
      <c r="I70" s="28">
        <v>23504030.18</v>
      </c>
      <c r="J70" s="28">
        <v>14028585.200000001</v>
      </c>
      <c r="K70" s="28">
        <v>17757070.200000003</v>
      </c>
      <c r="L70" s="28">
        <v>14183762</v>
      </c>
      <c r="M70" s="221">
        <v>305000</v>
      </c>
      <c r="N70" s="221">
        <v>1109140</v>
      </c>
      <c r="O70" s="205">
        <v>1153992.8</v>
      </c>
      <c r="P70" s="206"/>
      <c r="Q70" s="221">
        <v>1838132.8</v>
      </c>
      <c r="R70" s="206">
        <v>3632540</v>
      </c>
      <c r="S70" s="221"/>
      <c r="T70" s="206"/>
      <c r="U70" s="221"/>
      <c r="V70" s="206"/>
      <c r="W70" s="221"/>
      <c r="X70" s="205"/>
      <c r="Y70" s="115"/>
      <c r="Z70" s="82">
        <f t="shared" si="30"/>
        <v>25749028.322691254</v>
      </c>
      <c r="AA70" s="151">
        <f t="shared" si="31"/>
        <v>22901694.676577706</v>
      </c>
      <c r="AB70" s="28">
        <f t="shared" si="32"/>
        <v>23235745.698969599</v>
      </c>
      <c r="AC70" s="151">
        <f t="shared" si="33"/>
        <v>22458366.542311456</v>
      </c>
      <c r="AD70" s="28">
        <f t="shared" si="23"/>
        <v>22038400.316667631</v>
      </c>
      <c r="AE70" s="151">
        <f t="shared" si="36"/>
        <v>23941018.734304022</v>
      </c>
      <c r="AF70" s="28">
        <f t="shared" si="34"/>
        <v>26027628.262460023</v>
      </c>
      <c r="AG70" s="151">
        <f t="shared" si="45"/>
        <v>0</v>
      </c>
      <c r="AH70" s="172">
        <v>17757070.200000003</v>
      </c>
      <c r="AI70" s="136"/>
    </row>
    <row r="71" spans="1:36" x14ac:dyDescent="0.25">
      <c r="A71" s="17" t="s">
        <v>53</v>
      </c>
      <c r="B71" s="27"/>
      <c r="C71" s="82">
        <v>7354415.0899999999</v>
      </c>
      <c r="D71" s="28">
        <v>7768246.7999999998</v>
      </c>
      <c r="E71" s="28">
        <v>5834884.3499999996</v>
      </c>
      <c r="F71" s="28">
        <v>5574341.9199999999</v>
      </c>
      <c r="G71" s="28">
        <v>8187460.1799999997</v>
      </c>
      <c r="H71" s="28">
        <v>3933400.69</v>
      </c>
      <c r="I71" s="28">
        <v>6888287.5499999998</v>
      </c>
      <c r="J71" s="28">
        <v>21138211.759999998</v>
      </c>
      <c r="K71" s="28">
        <v>37588640.460000008</v>
      </c>
      <c r="L71" s="28">
        <v>49297140.060000002</v>
      </c>
      <c r="M71" s="221">
        <v>4008202.59</v>
      </c>
      <c r="N71" s="221">
        <v>4262574.25</v>
      </c>
      <c r="O71" s="205">
        <v>11512663.09</v>
      </c>
      <c r="P71" s="206">
        <v>3568937.25</v>
      </c>
      <c r="Q71" s="221">
        <v>3824752.65</v>
      </c>
      <c r="R71" s="206">
        <v>8602286.9800000004</v>
      </c>
      <c r="S71" s="221"/>
      <c r="T71" s="206"/>
      <c r="U71" s="221"/>
      <c r="V71" s="206"/>
      <c r="W71" s="221"/>
      <c r="X71" s="205"/>
      <c r="Y71" s="115"/>
      <c r="Z71" s="82">
        <f t="shared" si="30"/>
        <v>10298741.149970515</v>
      </c>
      <c r="AA71" s="151">
        <f t="shared" si="31"/>
        <v>10451750.847577296</v>
      </c>
      <c r="AB71" s="28">
        <f t="shared" si="32"/>
        <v>7686727.1995765828</v>
      </c>
      <c r="AC71" s="151">
        <f t="shared" si="33"/>
        <v>7104756.557640384</v>
      </c>
      <c r="AD71" s="28">
        <f t="shared" si="23"/>
        <v>9773343.1522047594</v>
      </c>
      <c r="AE71" s="151">
        <f t="shared" si="36"/>
        <v>4478929.9955593096</v>
      </c>
      <c r="AF71" s="28">
        <f t="shared" si="34"/>
        <v>7627874.2982932767</v>
      </c>
      <c r="AG71" s="151">
        <f t="shared" si="45"/>
        <v>0</v>
      </c>
      <c r="AH71" s="172">
        <v>37588640.460000008</v>
      </c>
      <c r="AI71" s="136"/>
    </row>
    <row r="72" spans="1:36" x14ac:dyDescent="0.25">
      <c r="A72" s="17" t="s">
        <v>54</v>
      </c>
      <c r="B72" s="27"/>
      <c r="C72" s="82">
        <v>1586027.59</v>
      </c>
      <c r="D72" s="28"/>
      <c r="E72" s="28"/>
      <c r="F72" s="28"/>
      <c r="G72" s="28">
        <v>0</v>
      </c>
      <c r="H72" s="28">
        <v>22936271.919999998</v>
      </c>
      <c r="I72" s="28">
        <v>483472.96</v>
      </c>
      <c r="J72" s="28">
        <v>6543263.2699999996</v>
      </c>
      <c r="K72" s="28">
        <v>7721676.8899999997</v>
      </c>
      <c r="L72" s="28">
        <v>898052.08000000007</v>
      </c>
      <c r="M72" s="221"/>
      <c r="N72" s="221"/>
      <c r="O72" s="205"/>
      <c r="P72" s="206"/>
      <c r="Q72" s="221"/>
      <c r="R72" s="206"/>
      <c r="S72" s="221"/>
      <c r="T72" s="206"/>
      <c r="U72" s="221"/>
      <c r="V72" s="206"/>
      <c r="W72" s="221"/>
      <c r="X72" s="205"/>
      <c r="Y72" s="115">
        <f t="shared" si="29"/>
        <v>0</v>
      </c>
      <c r="Z72" s="82">
        <f t="shared" si="30"/>
        <v>2220990.7118693194</v>
      </c>
      <c r="AA72" s="151">
        <f t="shared" si="31"/>
        <v>0</v>
      </c>
      <c r="AB72" s="28">
        <f t="shared" si="32"/>
        <v>0</v>
      </c>
      <c r="AC72" s="151">
        <f t="shared" si="33"/>
        <v>0</v>
      </c>
      <c r="AD72" s="28">
        <f t="shared" si="23"/>
        <v>0</v>
      </c>
      <c r="AE72" s="151">
        <f t="shared" si="36"/>
        <v>26117338.248799846</v>
      </c>
      <c r="AF72" s="28">
        <f t="shared" si="34"/>
        <v>535382.84206845774</v>
      </c>
      <c r="AG72" s="151">
        <f t="shared" si="45"/>
        <v>0</v>
      </c>
      <c r="AH72" s="172">
        <v>7721676.8899999997</v>
      </c>
      <c r="AI72" s="136"/>
    </row>
    <row r="73" spans="1:36" x14ac:dyDescent="0.25">
      <c r="A73" s="17" t="s">
        <v>55</v>
      </c>
      <c r="B73" s="27"/>
      <c r="C73" s="82">
        <v>508353.55</v>
      </c>
      <c r="D73" s="28">
        <v>1060830.96</v>
      </c>
      <c r="E73" s="28">
        <v>950084.28</v>
      </c>
      <c r="F73" s="28">
        <v>919782.48</v>
      </c>
      <c r="G73" s="28">
        <v>919782.48</v>
      </c>
      <c r="H73" s="28">
        <v>1958871.7499999998</v>
      </c>
      <c r="I73" s="28">
        <v>134861680.31</v>
      </c>
      <c r="J73" s="28">
        <v>81713875.219999999</v>
      </c>
      <c r="K73" s="28">
        <v>185145773.72999999</v>
      </c>
      <c r="L73" s="28">
        <v>231459619.79000002</v>
      </c>
      <c r="M73" s="221">
        <v>18244747.34</v>
      </c>
      <c r="N73" s="221">
        <v>19753088.5</v>
      </c>
      <c r="O73" s="205">
        <v>18441177.510000002</v>
      </c>
      <c r="P73" s="206">
        <v>22282479.129999999</v>
      </c>
      <c r="Q73" s="221">
        <v>19982567.690000001</v>
      </c>
      <c r="R73" s="207">
        <v>18311683.780000001</v>
      </c>
      <c r="S73" s="221"/>
      <c r="T73" s="206"/>
      <c r="U73" s="221"/>
      <c r="V73" s="206"/>
      <c r="W73" s="221"/>
      <c r="X73" s="205"/>
      <c r="Y73" s="115"/>
      <c r="Z73" s="82">
        <f t="shared" si="30"/>
        <v>711871.92455825792</v>
      </c>
      <c r="AA73" s="151">
        <f t="shared" si="31"/>
        <v>1427289.9884329417</v>
      </c>
      <c r="AB73" s="28">
        <f t="shared" si="32"/>
        <v>1251616.6969043927</v>
      </c>
      <c r="AC73" s="151">
        <f t="shared" si="33"/>
        <v>1172305.3053018921</v>
      </c>
      <c r="AD73" s="28">
        <f t="shared" si="23"/>
        <v>1097941.1935809758</v>
      </c>
      <c r="AE73" s="151">
        <f t="shared" si="36"/>
        <v>2230550.6430693069</v>
      </c>
      <c r="AF73" s="28">
        <f t="shared" si="34"/>
        <v>149341608.86783734</v>
      </c>
      <c r="AG73" s="151">
        <f t="shared" si="45"/>
        <v>0</v>
      </c>
      <c r="AH73" s="172">
        <v>185145773.72999999</v>
      </c>
      <c r="AI73" s="136"/>
    </row>
    <row r="74" spans="1:36" x14ac:dyDescent="0.25">
      <c r="A74" s="17" t="s">
        <v>279</v>
      </c>
      <c r="B74" s="27"/>
      <c r="C74" s="82"/>
      <c r="D74" s="28"/>
      <c r="E74" s="28"/>
      <c r="F74" s="28"/>
      <c r="G74" s="28"/>
      <c r="H74" s="28"/>
      <c r="I74" s="28"/>
      <c r="J74" s="28"/>
      <c r="K74" s="28">
        <v>50000</v>
      </c>
      <c r="L74" s="28">
        <v>0</v>
      </c>
      <c r="M74" s="221"/>
      <c r="N74" s="221"/>
      <c r="O74" s="205"/>
      <c r="P74" s="206"/>
      <c r="Q74" s="221"/>
      <c r="R74" s="207"/>
      <c r="S74" s="221"/>
      <c r="T74" s="206"/>
      <c r="U74" s="221"/>
      <c r="V74" s="206"/>
      <c r="W74" s="221"/>
      <c r="X74" s="205"/>
      <c r="Y74" s="115">
        <f t="shared" si="29"/>
        <v>0</v>
      </c>
      <c r="Z74" s="82"/>
      <c r="AA74" s="151"/>
      <c r="AB74" s="28"/>
      <c r="AC74" s="151"/>
      <c r="AD74" s="28"/>
      <c r="AE74" s="151"/>
      <c r="AF74" s="28"/>
      <c r="AG74" s="151"/>
      <c r="AH74" s="172">
        <v>50000</v>
      </c>
      <c r="AI74" s="136"/>
    </row>
    <row r="75" spans="1:36" ht="17.25" x14ac:dyDescent="0.4">
      <c r="A75" s="87" t="s">
        <v>243</v>
      </c>
      <c r="B75" s="110"/>
      <c r="C75" s="108">
        <f t="shared" ref="C75:E75" si="46">SUM(C76)</f>
        <v>424149.4</v>
      </c>
      <c r="D75" s="109">
        <f t="shared" si="46"/>
        <v>0</v>
      </c>
      <c r="E75" s="109">
        <f t="shared" si="46"/>
        <v>3286968.01</v>
      </c>
      <c r="F75" s="109">
        <v>3881485.91</v>
      </c>
      <c r="G75" s="109">
        <v>5549941.6300000008</v>
      </c>
      <c r="H75" s="109">
        <v>5814665.3799999999</v>
      </c>
      <c r="I75" s="109">
        <v>5580787.5899999999</v>
      </c>
      <c r="J75" s="109">
        <v>1285184.1800000002</v>
      </c>
      <c r="K75" s="109">
        <v>2597844.54</v>
      </c>
      <c r="L75" s="109">
        <v>3596700.6200000006</v>
      </c>
      <c r="M75" s="228">
        <f t="shared" ref="M75:R75" si="47">SUM(M76)</f>
        <v>413107.66000000003</v>
      </c>
      <c r="N75" s="228">
        <f t="shared" si="47"/>
        <v>359150.4</v>
      </c>
      <c r="O75" s="228">
        <f t="shared" si="47"/>
        <v>355800.19</v>
      </c>
      <c r="P75" s="228">
        <f t="shared" si="47"/>
        <v>391364.85000000003</v>
      </c>
      <c r="Q75" s="228">
        <f t="shared" si="47"/>
        <v>389792.3</v>
      </c>
      <c r="R75" s="228">
        <f t="shared" si="47"/>
        <v>370271.29</v>
      </c>
      <c r="S75" s="228"/>
      <c r="T75" s="225"/>
      <c r="U75" s="228"/>
      <c r="V75" s="225"/>
      <c r="W75" s="228"/>
      <c r="X75" s="236"/>
      <c r="Y75" s="116">
        <f t="shared" ref="Y75:Y92" si="48">SUM(M75:X75)</f>
        <v>2279486.69</v>
      </c>
      <c r="Z75" s="108">
        <f>$Z$6*C75</f>
        <v>593956.80364232801</v>
      </c>
      <c r="AA75" s="196">
        <f>$AA$6*D75</f>
        <v>0</v>
      </c>
      <c r="AB75" s="109">
        <f>$AB$6*E75</f>
        <v>4330167.4705180945</v>
      </c>
      <c r="AC75" s="196">
        <f>$AC$6*$F75</f>
        <v>4947133.2882395657</v>
      </c>
      <c r="AD75" s="109">
        <f>$AD$6*G75</f>
        <v>6624946.2998544481</v>
      </c>
      <c r="AE75" s="196">
        <f>$AE$6*H75</f>
        <v>6621110.1378085818</v>
      </c>
      <c r="AF75" s="91">
        <f>$AF$6*I75</f>
        <v>6179989.7163112881</v>
      </c>
      <c r="AG75" s="156">
        <f>$AG$6*Y75</f>
        <v>2447145.3965875665</v>
      </c>
      <c r="AH75" s="176">
        <v>2597844.54</v>
      </c>
      <c r="AI75" s="136"/>
      <c r="AJ75" s="144"/>
    </row>
    <row r="76" spans="1:36" s="111" customFormat="1" ht="17.25" x14ac:dyDescent="0.4">
      <c r="A76" s="17" t="s">
        <v>56</v>
      </c>
      <c r="B76" s="27"/>
      <c r="C76" s="82">
        <v>424149.4</v>
      </c>
      <c r="D76" s="28"/>
      <c r="E76" s="28">
        <v>3286968.01</v>
      </c>
      <c r="F76" s="28">
        <v>3881485.91</v>
      </c>
      <c r="G76" s="28">
        <v>5549941.6300000008</v>
      </c>
      <c r="H76" s="28">
        <v>5814665.3799999999</v>
      </c>
      <c r="I76" s="28">
        <v>5580787.5899999999</v>
      </c>
      <c r="J76" s="28">
        <v>1285184.1800000002</v>
      </c>
      <c r="K76" s="28">
        <v>2597844.54</v>
      </c>
      <c r="L76" s="28">
        <v>3596700.6200000006</v>
      </c>
      <c r="M76" s="221">
        <v>413107.66000000003</v>
      </c>
      <c r="N76" s="221">
        <v>359150.4</v>
      </c>
      <c r="O76" s="205">
        <v>355800.19</v>
      </c>
      <c r="P76" s="206">
        <v>391364.85000000003</v>
      </c>
      <c r="Q76" s="221">
        <v>389792.3</v>
      </c>
      <c r="R76" s="206">
        <v>370271.29</v>
      </c>
      <c r="S76" s="221"/>
      <c r="T76" s="206"/>
      <c r="U76" s="221"/>
      <c r="V76" s="206"/>
      <c r="W76" s="221"/>
      <c r="X76" s="205"/>
      <c r="Y76" s="147"/>
      <c r="Z76" s="82">
        <f>$Z$6*C76</f>
        <v>593956.80364232801</v>
      </c>
      <c r="AA76" s="151">
        <f>$AA$6*D76</f>
        <v>0</v>
      </c>
      <c r="AB76" s="28">
        <f>$AB$6*E76</f>
        <v>4330167.4705180945</v>
      </c>
      <c r="AC76" s="151">
        <f>$AC$6*$F76</f>
        <v>4947133.2882395657</v>
      </c>
      <c r="AD76" s="28">
        <f>$AD$6*G76</f>
        <v>6624946.2998544481</v>
      </c>
      <c r="AE76" s="151">
        <f>$AE$6*H76</f>
        <v>6621110.1378085818</v>
      </c>
      <c r="AF76" s="28">
        <f>$AF$6*I76</f>
        <v>6179989.7163112881</v>
      </c>
      <c r="AG76" s="151">
        <f>$AG$6*Y76</f>
        <v>0</v>
      </c>
      <c r="AH76" s="174">
        <v>2597844.54</v>
      </c>
      <c r="AI76" s="139"/>
      <c r="AJ76" s="144"/>
    </row>
    <row r="77" spans="1:36" s="111" customFormat="1" ht="17.25" x14ac:dyDescent="0.4">
      <c r="A77" s="87" t="s">
        <v>275</v>
      </c>
      <c r="B77" s="27"/>
      <c r="C77" s="82"/>
      <c r="D77" s="28"/>
      <c r="E77" s="28"/>
      <c r="F77" s="28"/>
      <c r="G77" s="28"/>
      <c r="H77" s="28"/>
      <c r="I77" s="28">
        <v>3450.88</v>
      </c>
      <c r="J77" s="28">
        <v>0</v>
      </c>
      <c r="K77" s="28">
        <v>0</v>
      </c>
      <c r="L77" s="28">
        <v>0</v>
      </c>
      <c r="M77" s="221"/>
      <c r="N77" s="221"/>
      <c r="O77" s="236"/>
      <c r="P77" s="225"/>
      <c r="Q77" s="228"/>
      <c r="R77" s="225"/>
      <c r="S77" s="228"/>
      <c r="T77" s="225"/>
      <c r="U77" s="228"/>
      <c r="V77" s="225"/>
      <c r="W77" s="228"/>
      <c r="X77" s="236"/>
      <c r="Y77" s="116">
        <f t="shared" si="48"/>
        <v>0</v>
      </c>
      <c r="Z77" s="82"/>
      <c r="AA77" s="151"/>
      <c r="AB77" s="28"/>
      <c r="AC77" s="151"/>
      <c r="AD77" s="28"/>
      <c r="AE77" s="151"/>
      <c r="AF77" s="28"/>
      <c r="AG77" s="151">
        <f t="shared" ref="AG77:AG82" si="49">$AF$6*Y77</f>
        <v>0</v>
      </c>
      <c r="AH77" s="176">
        <v>0</v>
      </c>
      <c r="AI77" s="139"/>
      <c r="AJ77" s="144"/>
    </row>
    <row r="78" spans="1:36" s="111" customFormat="1" ht="17.25" x14ac:dyDescent="0.4">
      <c r="A78" s="17" t="s">
        <v>273</v>
      </c>
      <c r="B78" s="27"/>
      <c r="C78" s="82"/>
      <c r="D78" s="28"/>
      <c r="E78" s="28"/>
      <c r="F78" s="28"/>
      <c r="G78" s="28"/>
      <c r="H78" s="28"/>
      <c r="I78" s="28">
        <v>3450.88</v>
      </c>
      <c r="J78" s="28">
        <v>0</v>
      </c>
      <c r="K78" s="28">
        <v>0</v>
      </c>
      <c r="L78" s="28">
        <v>0</v>
      </c>
      <c r="M78" s="221"/>
      <c r="N78" s="221"/>
      <c r="O78" s="205"/>
      <c r="P78" s="206"/>
      <c r="Q78" s="221"/>
      <c r="R78" s="206"/>
      <c r="S78" s="221"/>
      <c r="T78" s="206"/>
      <c r="U78" s="221"/>
      <c r="V78" s="206"/>
      <c r="W78" s="221"/>
      <c r="X78" s="205"/>
      <c r="Y78" s="115">
        <f t="shared" si="48"/>
        <v>0</v>
      </c>
      <c r="Z78" s="82"/>
      <c r="AA78" s="151"/>
      <c r="AB78" s="28"/>
      <c r="AC78" s="151"/>
      <c r="AD78" s="28"/>
      <c r="AE78" s="151"/>
      <c r="AF78" s="28"/>
      <c r="AG78" s="151">
        <f t="shared" si="49"/>
        <v>0</v>
      </c>
      <c r="AH78" s="177">
        <v>0</v>
      </c>
      <c r="AI78" s="139"/>
      <c r="AJ78" s="144"/>
    </row>
    <row r="79" spans="1:36" s="111" customFormat="1" ht="17.25" x14ac:dyDescent="0.4">
      <c r="A79" s="87" t="s">
        <v>276</v>
      </c>
      <c r="B79" s="27"/>
      <c r="C79" s="82"/>
      <c r="D79" s="28"/>
      <c r="E79" s="28"/>
      <c r="F79" s="28"/>
      <c r="G79" s="28"/>
      <c r="H79" s="28"/>
      <c r="I79" s="28">
        <v>141975.70000000001</v>
      </c>
      <c r="J79" s="28">
        <v>5802</v>
      </c>
      <c r="K79" s="28">
        <v>113813.22</v>
      </c>
      <c r="L79" s="28">
        <v>105056.07</v>
      </c>
      <c r="M79" s="240">
        <f t="shared" ref="M79:R79" si="50">SUM(M80)</f>
        <v>5370</v>
      </c>
      <c r="N79" s="240">
        <f t="shared" si="50"/>
        <v>5370</v>
      </c>
      <c r="O79" s="240">
        <f t="shared" si="50"/>
        <v>5370</v>
      </c>
      <c r="P79" s="240">
        <f t="shared" si="50"/>
        <v>0</v>
      </c>
      <c r="Q79" s="240">
        <f t="shared" si="50"/>
        <v>0</v>
      </c>
      <c r="R79" s="240">
        <f t="shared" si="50"/>
        <v>0</v>
      </c>
      <c r="S79" s="228"/>
      <c r="T79" s="225"/>
      <c r="U79" s="228"/>
      <c r="V79" s="225"/>
      <c r="W79" s="228"/>
      <c r="X79" s="236"/>
      <c r="Y79" s="148">
        <f t="shared" si="48"/>
        <v>16110</v>
      </c>
      <c r="Z79" s="82"/>
      <c r="AA79" s="151"/>
      <c r="AB79" s="28"/>
      <c r="AC79" s="151"/>
      <c r="AD79" s="28"/>
      <c r="AE79" s="151"/>
      <c r="AF79" s="28"/>
      <c r="AG79" s="157">
        <f>$AG$6*Y79</f>
        <v>17294.907889558985</v>
      </c>
      <c r="AH79" s="176">
        <v>113813.22</v>
      </c>
      <c r="AI79" s="139"/>
      <c r="AJ79" s="144"/>
    </row>
    <row r="80" spans="1:36" s="111" customFormat="1" ht="17.25" x14ac:dyDescent="0.4">
      <c r="A80" s="17" t="s">
        <v>274</v>
      </c>
      <c r="B80" s="27"/>
      <c r="C80" s="82"/>
      <c r="D80" s="28"/>
      <c r="E80" s="28"/>
      <c r="F80" s="28"/>
      <c r="G80" s="28"/>
      <c r="H80" s="28"/>
      <c r="I80" s="28">
        <v>141975.70000000001</v>
      </c>
      <c r="J80" s="28">
        <v>5802</v>
      </c>
      <c r="K80" s="28">
        <v>113813.22</v>
      </c>
      <c r="L80" s="28">
        <v>105056.07</v>
      </c>
      <c r="M80" s="221">
        <v>5370</v>
      </c>
      <c r="N80" s="221">
        <v>5370</v>
      </c>
      <c r="O80" s="205">
        <v>5370</v>
      </c>
      <c r="P80" s="206"/>
      <c r="Q80" s="221">
        <v>0</v>
      </c>
      <c r="R80" s="206"/>
      <c r="S80" s="221"/>
      <c r="T80" s="206"/>
      <c r="U80" s="221"/>
      <c r="V80" s="206"/>
      <c r="W80" s="221"/>
      <c r="X80" s="205"/>
      <c r="Y80" s="147">
        <f t="shared" ref="Y80" si="51">SUM(M80:X80)</f>
        <v>16110</v>
      </c>
      <c r="Z80" s="82"/>
      <c r="AA80" s="151"/>
      <c r="AB80" s="28"/>
      <c r="AC80" s="151"/>
      <c r="AD80" s="28"/>
      <c r="AE80" s="151"/>
      <c r="AF80" s="28"/>
      <c r="AG80" s="151">
        <f>$AG$6*Y80</f>
        <v>17294.907889558985</v>
      </c>
      <c r="AH80" s="174">
        <v>113813.22</v>
      </c>
      <c r="AI80" s="139"/>
      <c r="AJ80" s="144"/>
    </row>
    <row r="81" spans="1:36" s="111" customFormat="1" ht="17.25" x14ac:dyDescent="0.4">
      <c r="A81" s="17"/>
      <c r="B81" s="27"/>
      <c r="C81" s="82"/>
      <c r="D81" s="28"/>
      <c r="E81" s="28"/>
      <c r="F81" s="28"/>
      <c r="G81" s="28"/>
      <c r="H81" s="28"/>
      <c r="I81" s="28"/>
      <c r="J81" s="28">
        <v>0</v>
      </c>
      <c r="K81" s="28">
        <v>0</v>
      </c>
      <c r="L81" s="28">
        <v>0</v>
      </c>
      <c r="M81" s="221"/>
      <c r="N81" s="221"/>
      <c r="O81" s="205"/>
      <c r="P81" s="206"/>
      <c r="Q81" s="221"/>
      <c r="R81" s="206"/>
      <c r="S81" s="221"/>
      <c r="T81" s="206"/>
      <c r="U81" s="221"/>
      <c r="V81" s="206"/>
      <c r="W81" s="221"/>
      <c r="X81" s="205"/>
      <c r="Y81" s="115">
        <f t="shared" si="48"/>
        <v>0</v>
      </c>
      <c r="Z81" s="82"/>
      <c r="AA81" s="151"/>
      <c r="AB81" s="28"/>
      <c r="AC81" s="151"/>
      <c r="AD81" s="28"/>
      <c r="AE81" s="151"/>
      <c r="AF81" s="28"/>
      <c r="AG81" s="151">
        <f t="shared" si="49"/>
        <v>0</v>
      </c>
      <c r="AH81" s="177">
        <v>0</v>
      </c>
      <c r="AI81" s="139"/>
      <c r="AJ81" s="144"/>
    </row>
    <row r="82" spans="1:36" s="111" customFormat="1" ht="17.25" x14ac:dyDescent="0.4">
      <c r="A82" s="17"/>
      <c r="B82" s="27"/>
      <c r="C82" s="82"/>
      <c r="D82" s="28"/>
      <c r="E82" s="28"/>
      <c r="F82" s="28"/>
      <c r="G82" s="28"/>
      <c r="H82" s="28"/>
      <c r="I82" s="28"/>
      <c r="J82" s="28">
        <v>0</v>
      </c>
      <c r="K82" s="28">
        <v>0</v>
      </c>
      <c r="L82" s="28">
        <v>0</v>
      </c>
      <c r="M82" s="221"/>
      <c r="N82" s="221"/>
      <c r="O82" s="205"/>
      <c r="P82" s="206"/>
      <c r="Q82" s="221"/>
      <c r="R82" s="206"/>
      <c r="S82" s="221"/>
      <c r="T82" s="206"/>
      <c r="U82" s="221"/>
      <c r="V82" s="206"/>
      <c r="W82" s="221"/>
      <c r="X82" s="205"/>
      <c r="Y82" s="115">
        <f t="shared" si="48"/>
        <v>0</v>
      </c>
      <c r="Z82" s="82"/>
      <c r="AA82" s="151"/>
      <c r="AB82" s="28"/>
      <c r="AC82" s="151"/>
      <c r="AD82" s="28"/>
      <c r="AE82" s="151"/>
      <c r="AF82" s="28"/>
      <c r="AG82" s="151">
        <f t="shared" si="49"/>
        <v>0</v>
      </c>
      <c r="AH82" s="177">
        <v>0</v>
      </c>
      <c r="AI82" s="139"/>
      <c r="AJ82" s="3"/>
    </row>
    <row r="83" spans="1:36" ht="17.25" x14ac:dyDescent="0.4">
      <c r="A83" s="87" t="s">
        <v>244</v>
      </c>
      <c r="B83" s="89"/>
      <c r="C83" s="90">
        <f t="shared" ref="C83:F83" si="52">SUM(C84)</f>
        <v>5080255.03</v>
      </c>
      <c r="D83" s="91">
        <f t="shared" si="52"/>
        <v>0</v>
      </c>
      <c r="E83" s="91">
        <f t="shared" si="52"/>
        <v>0</v>
      </c>
      <c r="F83" s="91">
        <f t="shared" si="52"/>
        <v>0</v>
      </c>
      <c r="G83" s="91">
        <v>0</v>
      </c>
      <c r="H83" s="91">
        <v>0</v>
      </c>
      <c r="I83" s="91"/>
      <c r="J83" s="91">
        <v>11802613.049999997</v>
      </c>
      <c r="K83" s="91">
        <v>11827231.089999996</v>
      </c>
      <c r="L83" s="91">
        <v>0</v>
      </c>
      <c r="M83" s="229">
        <f>SUM(M84)</f>
        <v>0</v>
      </c>
      <c r="N83" s="229"/>
      <c r="O83" s="237"/>
      <c r="P83" s="226"/>
      <c r="Q83" s="229"/>
      <c r="R83" s="226"/>
      <c r="S83" s="229"/>
      <c r="T83" s="226"/>
      <c r="U83" s="229"/>
      <c r="V83" s="226"/>
      <c r="W83" s="229"/>
      <c r="X83" s="237"/>
      <c r="Y83" s="116">
        <f t="shared" si="48"/>
        <v>0</v>
      </c>
      <c r="Z83" s="90">
        <f>$Z$6*C83</f>
        <v>7114125.4456723481</v>
      </c>
      <c r="AA83" s="156">
        <f>$AA$6*D83</f>
        <v>0</v>
      </c>
      <c r="AB83" s="91">
        <f>$AB$6*E83</f>
        <v>0</v>
      </c>
      <c r="AC83" s="156">
        <f>$AC$6*$F83</f>
        <v>0</v>
      </c>
      <c r="AD83" s="91">
        <f>$AD$6*G83</f>
        <v>0</v>
      </c>
      <c r="AE83" s="156">
        <f t="shared" ref="AE83:AE93" si="53">$AE$6*H83</f>
        <v>0</v>
      </c>
      <c r="AF83" s="192">
        <f t="shared" ref="AF83:AF91" si="54">$AF$6*I83</f>
        <v>0</v>
      </c>
      <c r="AG83" s="157">
        <f t="shared" ref="AG83:AG89" si="55">$AG$6*Y83</f>
        <v>0</v>
      </c>
      <c r="AH83" s="176">
        <v>11827231.089999996</v>
      </c>
      <c r="AI83" s="136"/>
      <c r="AJ83" s="141"/>
    </row>
    <row r="84" spans="1:36" s="92" customFormat="1" x14ac:dyDescent="0.25">
      <c r="A84" s="17" t="s">
        <v>57</v>
      </c>
      <c r="B84" s="19"/>
      <c r="C84" s="82">
        <v>5080255.03</v>
      </c>
      <c r="D84" s="28"/>
      <c r="E84" s="28"/>
      <c r="F84" s="28">
        <v>0</v>
      </c>
      <c r="G84" s="28">
        <v>0</v>
      </c>
      <c r="H84" s="28">
        <v>0</v>
      </c>
      <c r="I84" s="28"/>
      <c r="J84" s="28">
        <v>11802613.049999997</v>
      </c>
      <c r="K84" s="28">
        <v>11827231.089999996</v>
      </c>
      <c r="L84" s="28">
        <v>0</v>
      </c>
      <c r="M84" s="221"/>
      <c r="N84" s="221"/>
      <c r="O84" s="205"/>
      <c r="P84" s="206"/>
      <c r="Q84" s="221"/>
      <c r="R84" s="206"/>
      <c r="S84" s="221"/>
      <c r="T84" s="206"/>
      <c r="U84" s="221"/>
      <c r="V84" s="206"/>
      <c r="W84" s="221"/>
      <c r="X84" s="205"/>
      <c r="Y84" s="115">
        <f t="shared" ref="Y84" si="56">SUM(M84:X84)</f>
        <v>0</v>
      </c>
      <c r="Z84" s="82">
        <f>$Z$6*C84</f>
        <v>7114125.4456723481</v>
      </c>
      <c r="AA84" s="151">
        <f>$AA$6*D84</f>
        <v>0</v>
      </c>
      <c r="AB84" s="28">
        <f>$AB$6*E84</f>
        <v>0</v>
      </c>
      <c r="AC84" s="151">
        <f>$AC$6*$F84</f>
        <v>0</v>
      </c>
      <c r="AD84" s="28">
        <f>$AD$6*G84</f>
        <v>0</v>
      </c>
      <c r="AE84" s="151">
        <f t="shared" si="53"/>
        <v>0</v>
      </c>
      <c r="AF84" s="28">
        <f t="shared" si="54"/>
        <v>0</v>
      </c>
      <c r="AG84" s="151">
        <f t="shared" si="55"/>
        <v>0</v>
      </c>
      <c r="AH84" s="174">
        <v>11827231.089999996</v>
      </c>
      <c r="AI84" s="138"/>
      <c r="AJ84" s="3"/>
    </row>
    <row r="85" spans="1:36" ht="17.25" x14ac:dyDescent="0.4">
      <c r="A85" s="87" t="s">
        <v>245</v>
      </c>
      <c r="B85" s="89"/>
      <c r="C85" s="90">
        <f t="shared" ref="C85:F85" si="57">SUM(C86)</f>
        <v>3752773.55</v>
      </c>
      <c r="D85" s="91">
        <f t="shared" si="57"/>
        <v>0</v>
      </c>
      <c r="E85" s="91">
        <f t="shared" si="57"/>
        <v>0</v>
      </c>
      <c r="F85" s="91">
        <f t="shared" si="57"/>
        <v>0</v>
      </c>
      <c r="G85" s="91">
        <v>5192798.7699999996</v>
      </c>
      <c r="H85" s="91">
        <v>3520716.5100000002</v>
      </c>
      <c r="I85" s="91">
        <v>18806999.059999999</v>
      </c>
      <c r="J85" s="91">
        <v>11897436.430000002</v>
      </c>
      <c r="K85" s="91">
        <v>19238869.420000002</v>
      </c>
      <c r="L85" s="91">
        <v>22811854.770000011</v>
      </c>
      <c r="M85" s="229">
        <f t="shared" ref="M85:R85" si="58">SUM(M86:M87)</f>
        <v>3926861.87</v>
      </c>
      <c r="N85" s="229">
        <f t="shared" si="58"/>
        <v>3124623.4000000004</v>
      </c>
      <c r="O85" s="229">
        <f t="shared" si="58"/>
        <v>1952444.8</v>
      </c>
      <c r="P85" s="229">
        <f t="shared" si="58"/>
        <v>1968679.69</v>
      </c>
      <c r="Q85" s="229">
        <f t="shared" si="58"/>
        <v>6674675.5499999998</v>
      </c>
      <c r="R85" s="229">
        <f t="shared" si="58"/>
        <v>53644370.990000002</v>
      </c>
      <c r="S85" s="229"/>
      <c r="T85" s="226"/>
      <c r="U85" s="229"/>
      <c r="V85" s="226"/>
      <c r="W85" s="229"/>
      <c r="X85" s="237"/>
      <c r="Y85" s="116">
        <f>SUM(M85:X85)</f>
        <v>71291656.299999997</v>
      </c>
      <c r="Z85" s="90">
        <f>$Z$6*C85</f>
        <v>5255189.2860191995</v>
      </c>
      <c r="AA85" s="156">
        <f>$AA$6*D85</f>
        <v>0</v>
      </c>
      <c r="AB85" s="91">
        <f>$AB$6*E85</f>
        <v>0</v>
      </c>
      <c r="AC85" s="156">
        <f>$AC$6*$F85</f>
        <v>0</v>
      </c>
      <c r="AD85" s="91">
        <f>$AD$6*G85</f>
        <v>6198626.0920730112</v>
      </c>
      <c r="AE85" s="156">
        <f t="shared" si="53"/>
        <v>4009010.0209190459</v>
      </c>
      <c r="AF85" s="91">
        <f t="shared" si="54"/>
        <v>20826282.833938867</v>
      </c>
      <c r="AG85" s="156">
        <f t="shared" si="55"/>
        <v>76535234.574959502</v>
      </c>
      <c r="AH85" s="176">
        <v>19238869.420000002</v>
      </c>
      <c r="AI85" s="136"/>
      <c r="AJ85" s="141"/>
    </row>
    <row r="86" spans="1:36" s="92" customFormat="1" x14ac:dyDescent="0.25">
      <c r="A86" s="17" t="s">
        <v>259</v>
      </c>
      <c r="B86" s="27"/>
      <c r="C86" s="82">
        <v>3752773.55</v>
      </c>
      <c r="D86" s="28"/>
      <c r="E86" s="28"/>
      <c r="F86" s="28">
        <v>0</v>
      </c>
      <c r="G86" s="28">
        <v>5192798.7699999996</v>
      </c>
      <c r="H86" s="28">
        <v>2767121.06</v>
      </c>
      <c r="I86" s="28">
        <v>4589819.04</v>
      </c>
      <c r="J86" s="28">
        <v>10329748.33</v>
      </c>
      <c r="K86" s="28">
        <v>17745437</v>
      </c>
      <c r="L86" s="28">
        <v>22811854.770000003</v>
      </c>
      <c r="M86" s="221">
        <v>1951569.87</v>
      </c>
      <c r="N86" s="221">
        <v>1951569.87</v>
      </c>
      <c r="O86" s="205">
        <v>1952444.8</v>
      </c>
      <c r="P86" s="206">
        <v>1968679.69</v>
      </c>
      <c r="Q86" s="221">
        <v>1923795.55</v>
      </c>
      <c r="R86" s="206">
        <v>1927025.7</v>
      </c>
      <c r="S86" s="221"/>
      <c r="T86" s="206"/>
      <c r="U86" s="221"/>
      <c r="V86" s="206"/>
      <c r="W86" s="221"/>
      <c r="X86" s="205"/>
      <c r="Y86" s="115">
        <f>SUM(M86:X86)</f>
        <v>11675085.48</v>
      </c>
      <c r="Z86" s="82">
        <f>$Z$6*C86</f>
        <v>5255189.2860191995</v>
      </c>
      <c r="AA86" s="151">
        <f>$AA$6*D86</f>
        <v>0</v>
      </c>
      <c r="AB86" s="28">
        <f>$AB$6*E86</f>
        <v>0</v>
      </c>
      <c r="AC86" s="151">
        <f>$AC$6*$F86</f>
        <v>0</v>
      </c>
      <c r="AD86" s="28">
        <f>$AD$6*G86</f>
        <v>6198626.0920730112</v>
      </c>
      <c r="AE86" s="151">
        <f t="shared" si="53"/>
        <v>3150897.2753492529</v>
      </c>
      <c r="AF86" s="28">
        <f t="shared" si="54"/>
        <v>5082622.1226831805</v>
      </c>
      <c r="AG86" s="151">
        <f t="shared" si="55"/>
        <v>12533800.61944926</v>
      </c>
      <c r="AH86" s="174">
        <v>17745437</v>
      </c>
      <c r="AI86" s="138"/>
      <c r="AJ86" s="141"/>
    </row>
    <row r="87" spans="1:36" s="92" customFormat="1" x14ac:dyDescent="0.25">
      <c r="A87" s="17" t="s">
        <v>270</v>
      </c>
      <c r="B87" s="27"/>
      <c r="C87" s="82"/>
      <c r="D87" s="28"/>
      <c r="E87" s="28"/>
      <c r="F87" s="28"/>
      <c r="G87" s="28"/>
      <c r="H87" s="28">
        <v>753595.45</v>
      </c>
      <c r="I87" s="28">
        <v>14217180.02</v>
      </c>
      <c r="J87" s="28">
        <v>1567688.1</v>
      </c>
      <c r="K87" s="28">
        <v>1493432.4200000002</v>
      </c>
      <c r="L87" s="28">
        <v>0</v>
      </c>
      <c r="M87" s="221">
        <v>1975292</v>
      </c>
      <c r="N87" s="221">
        <v>1173053.53</v>
      </c>
      <c r="O87" s="205"/>
      <c r="P87" s="206"/>
      <c r="Q87" s="221">
        <v>4750880</v>
      </c>
      <c r="R87" s="206">
        <v>51717345.289999999</v>
      </c>
      <c r="S87" s="221"/>
      <c r="T87" s="206"/>
      <c r="U87" s="221"/>
      <c r="V87" s="206"/>
      <c r="W87" s="221"/>
      <c r="X87" s="205"/>
      <c r="Y87" s="115">
        <f>SUM(M87:X87)</f>
        <v>59616570.82</v>
      </c>
      <c r="Z87" s="82"/>
      <c r="AA87" s="151"/>
      <c r="AB87" s="28"/>
      <c r="AC87" s="151"/>
      <c r="AD87" s="28"/>
      <c r="AE87" s="151">
        <f t="shared" si="53"/>
        <v>858112.74556979234</v>
      </c>
      <c r="AF87" s="28">
        <f t="shared" si="54"/>
        <v>15743660.711255688</v>
      </c>
      <c r="AG87" s="151">
        <f t="shared" si="55"/>
        <v>64001433.955510244</v>
      </c>
      <c r="AH87" s="174">
        <v>1493432.4200000002</v>
      </c>
      <c r="AI87" s="138"/>
      <c r="AJ87" s="3"/>
    </row>
    <row r="88" spans="1:36" ht="17.25" x14ac:dyDescent="0.4">
      <c r="A88" s="87" t="s">
        <v>246</v>
      </c>
      <c r="B88" s="89"/>
      <c r="C88" s="90">
        <f t="shared" ref="C88:E88" si="59">SUM(C89)</f>
        <v>346276384.89999998</v>
      </c>
      <c r="D88" s="91">
        <f t="shared" si="59"/>
        <v>178768483.81999999</v>
      </c>
      <c r="E88" s="91">
        <f t="shared" si="59"/>
        <v>266975293.37</v>
      </c>
      <c r="F88" s="91">
        <v>349711059.56999999</v>
      </c>
      <c r="G88" s="91">
        <v>352770330.45999998</v>
      </c>
      <c r="H88" s="91">
        <v>291770966.22000003</v>
      </c>
      <c r="I88" s="91">
        <v>164496936.22</v>
      </c>
      <c r="J88" s="91">
        <v>0</v>
      </c>
      <c r="K88" s="91">
        <v>0</v>
      </c>
      <c r="L88" s="91">
        <v>185616673.53</v>
      </c>
      <c r="M88" s="229">
        <f t="shared" ref="M88:R88" si="60">SUM(M89)</f>
        <v>0</v>
      </c>
      <c r="N88" s="229">
        <f t="shared" si="60"/>
        <v>0</v>
      </c>
      <c r="O88" s="229">
        <f t="shared" si="60"/>
        <v>0</v>
      </c>
      <c r="P88" s="229">
        <f t="shared" si="60"/>
        <v>16734305.970000001</v>
      </c>
      <c r="Q88" s="229">
        <f t="shared" si="60"/>
        <v>0</v>
      </c>
      <c r="R88" s="229">
        <f t="shared" si="60"/>
        <v>27371807.219999999</v>
      </c>
      <c r="S88" s="229"/>
      <c r="T88" s="226"/>
      <c r="U88" s="229"/>
      <c r="V88" s="226"/>
      <c r="W88" s="229"/>
      <c r="X88" s="237"/>
      <c r="Y88" s="116">
        <f t="shared" si="48"/>
        <v>44106113.189999998</v>
      </c>
      <c r="Z88" s="90">
        <f>$Z$6*C88</f>
        <v>484907475.41320223</v>
      </c>
      <c r="AA88" s="156">
        <f>$AA$6*D88</f>
        <v>240523209.46932238</v>
      </c>
      <c r="AB88" s="91">
        <f>$AB$6*E88</f>
        <v>351706413.71188736</v>
      </c>
      <c r="AC88" s="156">
        <f>$AC$6*$F88</f>
        <v>445722917.50616622</v>
      </c>
      <c r="AD88" s="91">
        <f>$AD$6*G88</f>
        <v>421100734.25752538</v>
      </c>
      <c r="AE88" s="156">
        <f t="shared" si="53"/>
        <v>332237123.91123831</v>
      </c>
      <c r="AF88" s="91">
        <f t="shared" si="54"/>
        <v>182158764.83561236</v>
      </c>
      <c r="AG88" s="156">
        <f t="shared" si="55"/>
        <v>47350165.424426608</v>
      </c>
      <c r="AH88" s="178">
        <v>0</v>
      </c>
      <c r="AI88" s="136"/>
      <c r="AJ88" s="141"/>
    </row>
    <row r="89" spans="1:36" s="92" customFormat="1" x14ac:dyDescent="0.25">
      <c r="A89" s="17" t="s">
        <v>58</v>
      </c>
      <c r="B89" s="27"/>
      <c r="C89" s="82">
        <v>346276384.89999998</v>
      </c>
      <c r="D89" s="28">
        <v>178768483.81999999</v>
      </c>
      <c r="E89" s="28">
        <v>266975293.37</v>
      </c>
      <c r="F89" s="28">
        <v>349711059.56999999</v>
      </c>
      <c r="G89" s="28">
        <v>352770330.45999998</v>
      </c>
      <c r="H89" s="28">
        <v>291770966.22000003</v>
      </c>
      <c r="I89" s="28">
        <v>164496936.22</v>
      </c>
      <c r="J89" s="28">
        <v>0</v>
      </c>
      <c r="K89" s="28">
        <v>0</v>
      </c>
      <c r="L89" s="28">
        <v>185616673.53</v>
      </c>
      <c r="M89" s="221"/>
      <c r="N89" s="221"/>
      <c r="O89" s="205"/>
      <c r="P89" s="206">
        <v>16734305.970000001</v>
      </c>
      <c r="Q89" s="221"/>
      <c r="R89" s="206">
        <v>27371807.219999999</v>
      </c>
      <c r="S89" s="221"/>
      <c r="T89" s="206"/>
      <c r="U89" s="221"/>
      <c r="V89" s="206"/>
      <c r="W89" s="221"/>
      <c r="X89" s="205"/>
      <c r="Y89" s="115"/>
      <c r="Z89" s="82">
        <f>$Z$6*C89</f>
        <v>484907475.41320223</v>
      </c>
      <c r="AA89" s="151">
        <f>$AA$6*D89</f>
        <v>240523209.46932238</v>
      </c>
      <c r="AB89" s="28">
        <f>$AB$6*E89</f>
        <v>351706413.71188736</v>
      </c>
      <c r="AC89" s="151">
        <f>$AC$6*$F89</f>
        <v>445722917.50616622</v>
      </c>
      <c r="AD89" s="28">
        <f>$AD$6*G89</f>
        <v>421100734.25752538</v>
      </c>
      <c r="AE89" s="151">
        <f t="shared" si="53"/>
        <v>332237123.91123831</v>
      </c>
      <c r="AF89" s="28">
        <f t="shared" si="54"/>
        <v>182158764.83561236</v>
      </c>
      <c r="AG89" s="159">
        <f t="shared" si="55"/>
        <v>0</v>
      </c>
      <c r="AH89" s="177">
        <v>0</v>
      </c>
      <c r="AI89" s="138"/>
      <c r="AJ89" s="3"/>
    </row>
    <row r="90" spans="1:36" x14ac:dyDescent="0.25">
      <c r="B90" s="27"/>
      <c r="C90" s="82"/>
      <c r="D90" s="28"/>
      <c r="E90" s="28"/>
      <c r="F90" s="28"/>
      <c r="G90" s="28">
        <v>0</v>
      </c>
      <c r="H90" s="28">
        <v>0</v>
      </c>
      <c r="I90" s="28"/>
      <c r="J90" s="28">
        <v>0</v>
      </c>
      <c r="K90" s="28">
        <v>0</v>
      </c>
      <c r="L90" s="28">
        <v>0</v>
      </c>
      <c r="M90" s="221"/>
      <c r="N90" s="221"/>
      <c r="O90" s="205"/>
      <c r="P90" s="206"/>
      <c r="Q90" s="221"/>
      <c r="R90" s="206"/>
      <c r="S90" s="221"/>
      <c r="T90" s="206"/>
      <c r="U90" s="221"/>
      <c r="V90" s="206"/>
      <c r="W90" s="221"/>
      <c r="X90" s="205"/>
      <c r="Y90" s="115">
        <f t="shared" si="48"/>
        <v>0</v>
      </c>
      <c r="Z90" s="82"/>
      <c r="AA90" s="151"/>
      <c r="AB90" s="28"/>
      <c r="AC90" s="151"/>
      <c r="AD90" s="28">
        <f>$AD$6*G90</f>
        <v>0</v>
      </c>
      <c r="AE90" s="151">
        <f t="shared" si="53"/>
        <v>0</v>
      </c>
      <c r="AF90" s="28">
        <f t="shared" si="54"/>
        <v>0</v>
      </c>
      <c r="AG90" s="151">
        <f>$AF$6*M90</f>
        <v>0</v>
      </c>
      <c r="AH90" s="172">
        <v>0</v>
      </c>
      <c r="AI90" s="136"/>
    </row>
    <row r="91" spans="1:36" ht="15.75" thickBot="1" x14ac:dyDescent="0.3">
      <c r="A91" s="20" t="s">
        <v>59</v>
      </c>
      <c r="B91" s="29"/>
      <c r="C91" s="118">
        <f>SUM(C39:C89)-C39-C46-C55-C65-C75-C83-C85-C88</f>
        <v>1184996739.9700007</v>
      </c>
      <c r="D91" s="119">
        <f>SUM(D39:D89)-D39-D46-D55-D65-D75-D83-D85-D88</f>
        <v>1127633894.8800004</v>
      </c>
      <c r="E91" s="119">
        <f>SUM(E39:E89)-E39-E46-E55-E65-E75-E83-E85-E88</f>
        <v>1245635038.9699998</v>
      </c>
      <c r="F91" s="119">
        <f>SUM(F39:F89)-F39-F46-F55-F65-F75-F83-F85-F88</f>
        <v>1416607309.0800006</v>
      </c>
      <c r="G91" s="119">
        <v>1525927207.7800002</v>
      </c>
      <c r="H91" s="119">
        <v>1542010297.4199998</v>
      </c>
      <c r="I91" s="146">
        <v>1585812368.54</v>
      </c>
      <c r="J91" s="149">
        <v>708203003.45391738</v>
      </c>
      <c r="K91" s="149">
        <v>1544593780.2800004</v>
      </c>
      <c r="L91" s="149">
        <v>1977846115.8599997</v>
      </c>
      <c r="M91" s="230">
        <f t="shared" ref="M91:R91" si="61">SUM(M39+M46+M55+M65+M75+M79+M83+M85+M88)</f>
        <v>150784887.59</v>
      </c>
      <c r="N91" s="230">
        <f t="shared" si="61"/>
        <v>164996414.70000002</v>
      </c>
      <c r="O91" s="230">
        <f t="shared" si="61"/>
        <v>165774087.21000001</v>
      </c>
      <c r="P91" s="230">
        <f t="shared" si="61"/>
        <v>181129721.37</v>
      </c>
      <c r="Q91" s="230">
        <f t="shared" si="61"/>
        <v>169697965.60000002</v>
      </c>
      <c r="R91" s="230">
        <f t="shared" si="61"/>
        <v>230369714.76999998</v>
      </c>
      <c r="S91" s="230"/>
      <c r="T91" s="227"/>
      <c r="U91" s="230"/>
      <c r="V91" s="227"/>
      <c r="W91" s="230"/>
      <c r="X91" s="238"/>
      <c r="Y91" s="162">
        <f>SUM(M91:X91)</f>
        <v>1062752791.24</v>
      </c>
      <c r="Z91" s="118">
        <f>$Z$6*C91</f>
        <v>1659407925.6015935</v>
      </c>
      <c r="AA91" s="158">
        <f>$AA$6*D91</f>
        <v>1517169680.6245821</v>
      </c>
      <c r="AB91" s="119">
        <f>$AB$6*E91</f>
        <v>1640967697.1226232</v>
      </c>
      <c r="AC91" s="158">
        <f>$AC$6*$F91</f>
        <v>1805531525.1970465</v>
      </c>
      <c r="AD91" s="119">
        <f>$AD$6*G91</f>
        <v>1821494077.4123673</v>
      </c>
      <c r="AE91" s="158">
        <f t="shared" si="53"/>
        <v>1755874043.5812984</v>
      </c>
      <c r="AF91" s="119">
        <f t="shared" si="54"/>
        <v>1756079042.8822694</v>
      </c>
      <c r="AG91" s="158">
        <f>$AF$6*Y91</f>
        <v>1176859218.3319983</v>
      </c>
      <c r="AH91" s="185">
        <v>1544593780.2800004</v>
      </c>
      <c r="AI91" s="136"/>
    </row>
    <row r="92" spans="1:36" x14ac:dyDescent="0.25">
      <c r="B92" s="27"/>
      <c r="C92" s="82"/>
      <c r="D92" s="28"/>
      <c r="E92" s="28"/>
      <c r="F92" s="28"/>
      <c r="G92" s="28">
        <v>0</v>
      </c>
      <c r="H92" s="28">
        <v>0</v>
      </c>
      <c r="I92" s="28"/>
      <c r="J92" s="28">
        <v>0</v>
      </c>
      <c r="K92" s="28">
        <v>0</v>
      </c>
      <c r="L92" s="28">
        <v>0</v>
      </c>
      <c r="M92" s="221"/>
      <c r="N92" s="221"/>
      <c r="O92" s="205"/>
      <c r="P92" s="206"/>
      <c r="Q92" s="221"/>
      <c r="R92" s="206"/>
      <c r="S92" s="221"/>
      <c r="T92" s="206"/>
      <c r="U92" s="221"/>
      <c r="V92" s="206"/>
      <c r="W92" s="221"/>
      <c r="X92" s="205"/>
      <c r="Y92" s="115">
        <f t="shared" si="48"/>
        <v>0</v>
      </c>
      <c r="Z92" s="82"/>
      <c r="AA92" s="151"/>
      <c r="AB92" s="28"/>
      <c r="AC92" s="151">
        <f>$AC$6*$F92</f>
        <v>0</v>
      </c>
      <c r="AD92" s="28"/>
      <c r="AE92" s="151">
        <f t="shared" si="53"/>
        <v>0</v>
      </c>
      <c r="AF92" s="28">
        <f>$AF$6*Y92</f>
        <v>0</v>
      </c>
      <c r="AG92" s="151" t="e">
        <f>$AF$6*#REF!</f>
        <v>#REF!</v>
      </c>
      <c r="AH92" s="172">
        <v>0</v>
      </c>
      <c r="AI92" s="136"/>
    </row>
    <row r="93" spans="1:36" ht="15.75" thickBot="1" x14ac:dyDescent="0.3">
      <c r="A93" s="126" t="s">
        <v>231</v>
      </c>
      <c r="B93" s="127"/>
      <c r="C93" s="120">
        <f>+C35-C91</f>
        <v>40070393.929999113</v>
      </c>
      <c r="D93" s="121">
        <f>+D35-D91</f>
        <v>86958406.659999609</v>
      </c>
      <c r="E93" s="121">
        <f>+E35-E91</f>
        <v>-1326978.0699999332</v>
      </c>
      <c r="F93" s="121">
        <f>+F35-F91</f>
        <v>116979580.29999948</v>
      </c>
      <c r="G93" s="121">
        <v>96023888.079999685</v>
      </c>
      <c r="H93" s="121">
        <v>-1538012.370000124</v>
      </c>
      <c r="I93" s="121">
        <v>38886704.730000019</v>
      </c>
      <c r="J93" s="121">
        <v>223651442.40999997</v>
      </c>
      <c r="K93" s="121">
        <v>196689556.96999973</v>
      </c>
      <c r="L93" s="121">
        <v>-28159182.299999982</v>
      </c>
      <c r="M93" s="231">
        <f t="shared" ref="M93:R93" si="62">M35-M91</f>
        <v>45602140.939999998</v>
      </c>
      <c r="N93" s="231">
        <f t="shared" si="62"/>
        <v>92541479.949999988</v>
      </c>
      <c r="O93" s="231">
        <f t="shared" si="62"/>
        <v>26985987.849999994</v>
      </c>
      <c r="P93" s="231">
        <f t="shared" si="62"/>
        <v>-18337965.100000024</v>
      </c>
      <c r="Q93" s="231">
        <f t="shared" si="62"/>
        <v>-6162274.1600000262</v>
      </c>
      <c r="R93" s="231">
        <f t="shared" si="62"/>
        <v>-57248641.229999989</v>
      </c>
      <c r="S93" s="230"/>
      <c r="T93" s="227"/>
      <c r="U93" s="230"/>
      <c r="V93" s="227"/>
      <c r="W93" s="230"/>
      <c r="X93" s="238"/>
      <c r="Y93" s="128">
        <f>SUM(M93:X93)</f>
        <v>83380728.24999994</v>
      </c>
      <c r="Z93" s="120">
        <f>$Z$6*C93</f>
        <v>56112499.745021954</v>
      </c>
      <c r="AA93" s="197">
        <f>$AA$6*D93</f>
        <v>116997776.19225772</v>
      </c>
      <c r="AB93" s="121">
        <f>$AB$6*E93</f>
        <v>-1748126.9228429741</v>
      </c>
      <c r="AC93" s="197">
        <f>$AC$6*$F93</f>
        <v>149095884.71143535</v>
      </c>
      <c r="AD93" s="121">
        <f>$AD$6*G93</f>
        <v>114623386.05410367</v>
      </c>
      <c r="AE93" s="197">
        <f t="shared" si="53"/>
        <v>-1751321.6375458606</v>
      </c>
      <c r="AF93" s="166">
        <f>$AF$6*I93</f>
        <v>43061921.181743748</v>
      </c>
      <c r="AG93" s="170">
        <f>$AG$6*Y93</f>
        <v>89513470.816145122</v>
      </c>
      <c r="AH93" s="185">
        <v>196689556.96999973</v>
      </c>
      <c r="AI93" s="136"/>
    </row>
    <row r="94" spans="1:36" s="107" customFormat="1" ht="15.75" thickBot="1" x14ac:dyDescent="0.3">
      <c r="A94" s="124"/>
      <c r="B94" s="125"/>
      <c r="C94" s="83"/>
      <c r="D94" s="25"/>
      <c r="E94" s="25"/>
      <c r="F94" s="25"/>
      <c r="G94" s="25"/>
      <c r="H94" s="25"/>
      <c r="I94" s="25"/>
      <c r="J94" s="25"/>
      <c r="K94" s="25"/>
      <c r="L94" s="25"/>
      <c r="M94" s="208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117"/>
      <c r="Z94" s="188"/>
      <c r="AA94" s="198"/>
      <c r="AB94" s="189"/>
      <c r="AC94" s="198"/>
      <c r="AD94" s="189"/>
      <c r="AE94" s="198"/>
      <c r="AF94" s="189"/>
      <c r="AG94" s="187"/>
      <c r="AH94" s="179"/>
      <c r="AJ94" s="3"/>
    </row>
    <row r="95" spans="1:36" x14ac:dyDescent="0.25"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">
        <f t="shared" ref="Y95" si="63">Y8+Y14+Y17+Y20+Y25+Y29+Y31</f>
        <v>1146133519.49</v>
      </c>
    </row>
    <row r="96" spans="1:36" x14ac:dyDescent="0.25"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">
        <f>Y39+Y46+Y55+Y65+Y75+Y77+Y79+Y85+Y88+Y83</f>
        <v>1062752791.24</v>
      </c>
    </row>
    <row r="97" spans="13:25" x14ac:dyDescent="0.25"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">
        <f>+Y95-Y96</f>
        <v>83380728.25</v>
      </c>
    </row>
    <row r="98" spans="13:25" x14ac:dyDescent="0.25"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">
        <f>+Y93-Y97</f>
        <v>0</v>
      </c>
    </row>
    <row r="99" spans="13:25" x14ac:dyDescent="0.25"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</row>
    <row r="100" spans="13:25" x14ac:dyDescent="0.25"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</row>
    <row r="101" spans="13:25" x14ac:dyDescent="0.25"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">
        <v>509951953.40000004</v>
      </c>
    </row>
    <row r="102" spans="13:25" x14ac:dyDescent="0.25"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">
        <f>Y101-Y65</f>
        <v>215818906.67000008</v>
      </c>
    </row>
    <row r="103" spans="13:25" x14ac:dyDescent="0.25"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</row>
    <row r="104" spans="13:25" x14ac:dyDescent="0.25"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">
        <v>108327309.39</v>
      </c>
    </row>
    <row r="105" spans="13:25" x14ac:dyDescent="0.25"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">
        <f>Y104-Y85</f>
        <v>37035653.090000004</v>
      </c>
    </row>
    <row r="106" spans="13:25" x14ac:dyDescent="0.25"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</row>
    <row r="107" spans="13:25" x14ac:dyDescent="0.25"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">
        <v>85515454.620000005</v>
      </c>
    </row>
    <row r="108" spans="13:25" x14ac:dyDescent="0.25"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">
        <f>Y107-Y87</f>
        <v>25898883.800000004</v>
      </c>
    </row>
    <row r="109" spans="13:25" x14ac:dyDescent="0.25"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</row>
    <row r="110" spans="13:25" x14ac:dyDescent="0.25"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</row>
    <row r="111" spans="13:25" x14ac:dyDescent="0.25"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</row>
    <row r="112" spans="13:25" x14ac:dyDescent="0.25"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</row>
    <row r="113" spans="1:24" x14ac:dyDescent="0.25"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</row>
    <row r="114" spans="1:24" x14ac:dyDescent="0.25"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</row>
    <row r="115" spans="1:24" x14ac:dyDescent="0.25"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</row>
    <row r="116" spans="1:24" x14ac:dyDescent="0.25"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</row>
    <row r="117" spans="1:24" x14ac:dyDescent="0.25"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</row>
    <row r="118" spans="1:24" x14ac:dyDescent="0.25"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</row>
    <row r="124" spans="1:24" x14ac:dyDescent="0.25">
      <c r="A124" s="133" t="s">
        <v>7</v>
      </c>
      <c r="B124" s="94"/>
      <c r="C124" s="95"/>
      <c r="D124" s="96"/>
      <c r="E124" s="96"/>
      <c r="F124" s="96"/>
      <c r="G124" s="96"/>
      <c r="H124" s="96"/>
      <c r="I124" s="96"/>
      <c r="J124" s="96"/>
      <c r="K124" s="96"/>
      <c r="L124" s="96"/>
    </row>
    <row r="125" spans="1:24" ht="15.75" thickBot="1" x14ac:dyDescent="0.3">
      <c r="A125" s="24">
        <v>2013</v>
      </c>
      <c r="C125" s="95">
        <v>132106640.62</v>
      </c>
    </row>
    <row r="126" spans="1:24" ht="15.75" thickBot="1" x14ac:dyDescent="0.3">
      <c r="A126" s="81">
        <v>2014</v>
      </c>
      <c r="C126" s="96">
        <v>182265896.77000001</v>
      </c>
    </row>
    <row r="127" spans="1:24" ht="15.75" thickBot="1" x14ac:dyDescent="0.3">
      <c r="A127" s="81">
        <v>2015</v>
      </c>
      <c r="C127" s="96">
        <v>211854820.74000001</v>
      </c>
    </row>
    <row r="128" spans="1:24" ht="15.75" thickBot="1" x14ac:dyDescent="0.3">
      <c r="A128" s="81">
        <v>2016</v>
      </c>
      <c r="C128" s="96">
        <v>227038704.90000001</v>
      </c>
    </row>
    <row r="129" spans="1:3" ht="15.75" thickBot="1" x14ac:dyDescent="0.3">
      <c r="A129" s="81">
        <v>2017</v>
      </c>
      <c r="C129" s="96">
        <v>208627180.25</v>
      </c>
    </row>
    <row r="130" spans="1:3" ht="15.75" thickBot="1" x14ac:dyDescent="0.3">
      <c r="A130" s="81">
        <v>2018</v>
      </c>
      <c r="C130" s="96">
        <v>212561332.78999999</v>
      </c>
    </row>
    <row r="131" spans="1:3" ht="15.75" thickBot="1" x14ac:dyDescent="0.3">
      <c r="A131" s="81" t="s">
        <v>272</v>
      </c>
      <c r="C131" s="96">
        <v>117440137.47</v>
      </c>
    </row>
  </sheetData>
  <mergeCells count="3">
    <mergeCell ref="M3:X3"/>
    <mergeCell ref="C3:H3"/>
    <mergeCell ref="Z3:AH3"/>
  </mergeCells>
  <pageMargins left="0.7" right="0.7" top="0.75" bottom="0.75" header="0.3" footer="0.3"/>
  <pageSetup orientation="portrait" r:id="rId1"/>
  <ignoredErrors>
    <ignoredError sqref="F8 Y8:Y9 F20 Y14 Y19:Y20 Y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8"/>
  <sheetViews>
    <sheetView workbookViewId="0">
      <selection activeCell="A14" sqref="A14"/>
    </sheetView>
  </sheetViews>
  <sheetFormatPr baseColWidth="10" defaultRowHeight="15" x14ac:dyDescent="0.25"/>
  <cols>
    <col min="1" max="1" width="52.42578125" customWidth="1"/>
    <col min="2" max="2" width="14.140625" bestFit="1" customWidth="1"/>
    <col min="4" max="4" width="14.140625" bestFit="1" customWidth="1"/>
    <col min="5" max="6" width="15.140625" bestFit="1" customWidth="1"/>
    <col min="7" max="7" width="11.7109375" bestFit="1" customWidth="1"/>
  </cols>
  <sheetData>
    <row r="1" spans="1:12" x14ac:dyDescent="0.25">
      <c r="D1" t="s">
        <v>290</v>
      </c>
    </row>
    <row r="2" spans="1:12" x14ac:dyDescent="0.25">
      <c r="A2" t="s">
        <v>287</v>
      </c>
    </row>
    <row r="3" spans="1:12" x14ac:dyDescent="0.25">
      <c r="A3" s="242" t="s">
        <v>286</v>
      </c>
    </row>
    <row r="4" spans="1:12" x14ac:dyDescent="0.25">
      <c r="A4" t="s">
        <v>284</v>
      </c>
      <c r="B4" s="243"/>
      <c r="D4" s="243">
        <v>29573129.359999999</v>
      </c>
    </row>
    <row r="5" spans="1:12" x14ac:dyDescent="0.25">
      <c r="A5" t="s">
        <v>285</v>
      </c>
      <c r="D5" s="243">
        <v>22144215.93</v>
      </c>
    </row>
    <row r="6" spans="1:12" x14ac:dyDescent="0.25">
      <c r="A6" s="135"/>
      <c r="E6" s="142"/>
    </row>
    <row r="7" spans="1:12" x14ac:dyDescent="0.25">
      <c r="A7" s="135"/>
      <c r="D7" s="30">
        <f>SUM(D4:D6)</f>
        <v>51717345.289999999</v>
      </c>
      <c r="E7" s="142"/>
    </row>
    <row r="8" spans="1:12" x14ac:dyDescent="0.25">
      <c r="E8" s="142"/>
    </row>
    <row r="9" spans="1:12" x14ac:dyDescent="0.25">
      <c r="A9" t="s">
        <v>288</v>
      </c>
    </row>
    <row r="10" spans="1:12" x14ac:dyDescent="0.25">
      <c r="A10" s="135" t="s">
        <v>270</v>
      </c>
      <c r="D10" s="243">
        <v>51717345.289999999</v>
      </c>
    </row>
    <row r="12" spans="1:12" x14ac:dyDescent="0.25">
      <c r="A12" s="86" t="s">
        <v>287</v>
      </c>
      <c r="B12" s="3"/>
    </row>
    <row r="13" spans="1:12" x14ac:dyDescent="0.25">
      <c r="A13" s="135" t="s">
        <v>286</v>
      </c>
      <c r="B13" s="135"/>
      <c r="C13" s="135"/>
      <c r="E13" s="37"/>
      <c r="F13" s="37"/>
      <c r="G13" s="135"/>
      <c r="H13" s="135"/>
      <c r="I13" s="135"/>
      <c r="J13" s="135"/>
      <c r="K13" s="135"/>
      <c r="L13" s="135"/>
    </row>
    <row r="14" spans="1:12" x14ac:dyDescent="0.25">
      <c r="A14" s="135" t="s">
        <v>107</v>
      </c>
      <c r="B14" s="37">
        <v>16734305.970000001</v>
      </c>
      <c r="C14" s="135"/>
      <c r="D14" s="3">
        <v>27371807.219999999</v>
      </c>
      <c r="F14" s="160"/>
      <c r="G14" s="135"/>
      <c r="H14" s="135"/>
      <c r="I14" s="135"/>
      <c r="J14" s="135"/>
      <c r="K14" s="135"/>
      <c r="L14" s="135"/>
    </row>
    <row r="15" spans="1:12" x14ac:dyDescent="0.25">
      <c r="A15" s="135"/>
      <c r="B15" s="37"/>
      <c r="C15" s="135"/>
      <c r="D15" s="135"/>
      <c r="E15" s="37"/>
      <c r="F15" s="135"/>
      <c r="G15" s="135"/>
      <c r="H15" s="135"/>
      <c r="I15" s="135"/>
      <c r="J15" s="135"/>
      <c r="K15" s="135"/>
      <c r="L15" s="135"/>
    </row>
    <row r="16" spans="1:12" x14ac:dyDescent="0.25">
      <c r="A16" s="135"/>
      <c r="B16" s="135"/>
      <c r="C16" s="135"/>
      <c r="D16" s="135"/>
      <c r="E16" s="37"/>
      <c r="F16" s="160"/>
      <c r="G16" s="135"/>
      <c r="H16" s="135"/>
      <c r="I16" s="135"/>
      <c r="J16" s="135"/>
      <c r="K16" s="135"/>
      <c r="L16" s="135"/>
    </row>
    <row r="17" spans="1:12" x14ac:dyDescent="0.25">
      <c r="A17" s="135" t="s">
        <v>288</v>
      </c>
      <c r="B17" s="135"/>
      <c r="C17" s="135"/>
      <c r="D17" s="135"/>
      <c r="E17" s="37"/>
      <c r="F17" s="135"/>
      <c r="G17" s="135"/>
      <c r="H17" s="135"/>
      <c r="I17" s="135"/>
      <c r="J17" s="135"/>
      <c r="K17" s="135"/>
      <c r="L17" s="135"/>
    </row>
    <row r="18" spans="1:12" x14ac:dyDescent="0.25">
      <c r="A18" s="135" t="s">
        <v>289</v>
      </c>
      <c r="B18" s="37">
        <v>16734305.970000001</v>
      </c>
      <c r="C18" s="135"/>
      <c r="D18" s="243">
        <v>27371807.219999999</v>
      </c>
      <c r="E18" s="37"/>
      <c r="F18" s="135"/>
      <c r="G18" s="135"/>
      <c r="H18" s="135"/>
      <c r="I18" s="135"/>
      <c r="J18" s="135"/>
      <c r="K18" s="135"/>
      <c r="L18" s="135"/>
    </row>
    <row r="19" spans="1:12" x14ac:dyDescent="0.25">
      <c r="A19" s="135"/>
      <c r="B19" s="135"/>
      <c r="C19" s="135"/>
      <c r="D19" s="135"/>
      <c r="E19" s="37"/>
      <c r="F19" s="135"/>
      <c r="G19" s="135"/>
      <c r="H19" s="135"/>
      <c r="I19" s="135"/>
      <c r="J19" s="135"/>
      <c r="K19" s="135"/>
      <c r="L19" s="135"/>
    </row>
    <row r="20" spans="1:12" x14ac:dyDescent="0.25">
      <c r="A20" s="135"/>
      <c r="B20" s="135"/>
      <c r="C20" s="135"/>
      <c r="D20" s="135"/>
      <c r="E20" s="37"/>
      <c r="F20" s="135"/>
      <c r="G20" s="135"/>
      <c r="H20" s="135"/>
      <c r="I20" s="135"/>
      <c r="J20" s="135"/>
      <c r="K20" s="135"/>
      <c r="L20" s="135"/>
    </row>
    <row r="21" spans="1:12" x14ac:dyDescent="0.25">
      <c r="A21" s="135"/>
      <c r="B21" s="135"/>
      <c r="C21" s="135"/>
      <c r="D21" s="135"/>
      <c r="E21" s="37"/>
      <c r="F21" s="135"/>
      <c r="G21" s="135"/>
      <c r="H21" s="135"/>
      <c r="I21" s="135"/>
      <c r="J21" s="135"/>
      <c r="K21" s="135"/>
      <c r="L21" s="135"/>
    </row>
    <row r="27" spans="1:12" x14ac:dyDescent="0.25">
      <c r="A27" s="135"/>
    </row>
    <row r="28" spans="1:12" x14ac:dyDescent="0.25">
      <c r="A28" s="3"/>
      <c r="B28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Balanzas a Diciembre 2015</vt:lpstr>
      <vt:lpstr>Resultados</vt:lpstr>
      <vt:lpstr>observaciones 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2023-08-14T18:44:45Z</dcterms:modified>
</cp:coreProperties>
</file>