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AP\Desktop\USB\INF_FINANCIERA\2024\"/>
    </mc:Choice>
  </mc:AlternateContent>
  <xr:revisionPtr revIDLastSave="0" documentId="8_{CD6C774A-D979-49AB-82C7-3B999087B63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Hoja1" sheetId="4" r:id="rId3"/>
  </sheets>
  <definedNames>
    <definedName name="_xlnm.Print_Area" localSheetId="1">Resultados!#REF!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O25" i="1"/>
  <c r="Z25" i="1" s="1"/>
  <c r="O17" i="1"/>
  <c r="O20" i="1"/>
  <c r="O14" i="1"/>
  <c r="O8" i="1"/>
  <c r="O91" i="1"/>
  <c r="O79" i="1"/>
  <c r="O75" i="1"/>
  <c r="O65" i="1"/>
  <c r="O55" i="1"/>
  <c r="O46" i="1"/>
  <c r="N39" i="1"/>
  <c r="O39" i="1"/>
  <c r="Z70" i="1"/>
  <c r="Z74" i="1"/>
  <c r="E33" i="4"/>
  <c r="E29" i="4"/>
  <c r="E25" i="4"/>
  <c r="E22" i="4"/>
  <c r="E19" i="4"/>
  <c r="Z51" i="1"/>
  <c r="E12" i="4"/>
  <c r="E9" i="4"/>
  <c r="N79" i="1"/>
  <c r="Z79" i="1" s="1"/>
  <c r="N77" i="1"/>
  <c r="N75" i="1"/>
  <c r="N88" i="1"/>
  <c r="N85" i="1"/>
  <c r="N83" i="1"/>
  <c r="Z75" i="1"/>
  <c r="N65" i="1"/>
  <c r="N55" i="1"/>
  <c r="N46" i="1"/>
  <c r="Z46" i="1" s="1"/>
  <c r="N35" i="1"/>
  <c r="N25" i="1"/>
  <c r="N20" i="1"/>
  <c r="N8" i="1"/>
  <c r="N14" i="1"/>
  <c r="N17" i="1"/>
  <c r="Q91" i="1"/>
  <c r="R91" i="1"/>
  <c r="S91" i="1"/>
  <c r="T91" i="1"/>
  <c r="U91" i="1"/>
  <c r="V91" i="1"/>
  <c r="W91" i="1"/>
  <c r="X91" i="1"/>
  <c r="Y91" i="1"/>
  <c r="Q35" i="1"/>
  <c r="R35" i="1"/>
  <c r="S35" i="1"/>
  <c r="S93" i="1" s="1"/>
  <c r="T35" i="1"/>
  <c r="T93" i="1" s="1"/>
  <c r="U35" i="1"/>
  <c r="U93" i="1" s="1"/>
  <c r="V35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15" i="1"/>
  <c r="Z16" i="1"/>
  <c r="Z18" i="1"/>
  <c r="Z19" i="1"/>
  <c r="Z20" i="1"/>
  <c r="Z21" i="1"/>
  <c r="Z22" i="1"/>
  <c r="Z23" i="1"/>
  <c r="Z24" i="1"/>
  <c r="Z26" i="1"/>
  <c r="Z27" i="1"/>
  <c r="Z28" i="1"/>
  <c r="Z29" i="1"/>
  <c r="Z30" i="1"/>
  <c r="Z31" i="1"/>
  <c r="Z32" i="1"/>
  <c r="Z33" i="1"/>
  <c r="Z34" i="1"/>
  <c r="Z10" i="1"/>
  <c r="Z11" i="1"/>
  <c r="Z12" i="1"/>
  <c r="Z13" i="1"/>
  <c r="Z14" i="1"/>
  <c r="Z9" i="1"/>
  <c r="Z8" i="1"/>
  <c r="Z17" i="1" l="1"/>
  <c r="Z35" i="1" s="1"/>
  <c r="Z65" i="1"/>
  <c r="O93" i="1"/>
  <c r="Z39" i="1"/>
  <c r="N91" i="1"/>
  <c r="N93" i="1" s="1"/>
  <c r="P91" i="1"/>
  <c r="P93" i="1" s="1"/>
  <c r="Q93" i="1"/>
  <c r="Z91" i="1"/>
  <c r="V93" i="1"/>
  <c r="R93" i="1"/>
  <c r="Z93" i="1" l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<sst xmlns="http://schemas.openxmlformats.org/spreadsheetml/2006/main" count="1027" uniqueCount="286">
  <si>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</si>
  <si>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</si>
  <si>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</si>
  <si>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</si>
  <si>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</si>
  <si>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</si>
  <si>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</si>
  <si>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</si>
  <si>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</si>
  <si>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</si>
  <si>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</si>
  <si>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</si>
  <si>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</si>
  <si>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</si>
  <si>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</si>
  <si>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</si>
  <si>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</si>
  <si>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</si>
  <si>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</si>
  <si>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</si>
  <si>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</si>
  <si>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</si>
  <si>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</si>
  <si>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</si>
  <si>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</si>
  <si>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</si>
  <si>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</si>
  <si>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</si>
  <si>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</si>
  <si>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</si>
  <si>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</si>
  <si>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</si>
  <si>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</si>
  <si>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</si>
  <si>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</si>
  <si>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</si>
  <si>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</si>
  <si>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</si>
  <si>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</si>
  <si>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</si>
  <si>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</si>
  <si>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</si>
  <si>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</si>
  <si>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</si>
  <si>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</si>
  <si>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</si>
  <si>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</si>
  <si>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</si>
  <si>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</si>
  <si>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</si>
  <si>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</si>
  <si>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</si>
  <si>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</si>
  <si>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</si>
  <si>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</si>
  <si>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</si>
  <si>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</si>
  <si>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</si>
  <si>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</si>
  <si>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</si>
  <si>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</si>
  <si>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</si>
  <si>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</si>
  <si>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</si>
  <si>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</si>
  <si>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</si>
  <si>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</si>
  <si>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</si>
  <si>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</si>
  <si>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</si>
  <si>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</si>
  <si>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</si>
  <si>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</si>
  <si>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</si>
  <si>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</si>
  <si>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</si>
  <si>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</si>
  <si>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</si>
  <si>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</si>
  <si>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</si>
  <si>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</si>
  <si>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</si>
  <si>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</si>
  <si>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</si>
  <si>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</si>
  <si>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</si>
  <si>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</si>
  <si>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</si>
  <si>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</si>
  <si>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</si>
  <si>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</si>
  <si>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</si>
  <si>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</si>
  <si>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</si>
  <si>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</si>
  <si>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</si>
  <si>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</si>
  <si>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</si>
  <si>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</si>
  <si>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</si>
  <si>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</si>
  <si>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</si>
  <si>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</si>
  <si>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</si>
  <si>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</si>
  <si>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</si>
  <si>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</si>
  <si>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</si>
  <si>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</si>
  <si>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</si>
  <si>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</si>
  <si>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</si>
  <si>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</si>
  <si>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</si>
  <si>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</si>
  <si>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</si>
  <si>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</si>
  <si>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</si>
  <si>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</si>
  <si>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</si>
  <si>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</si>
  <si>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</si>
  <si>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</si>
  <si>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</si>
  <si>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</si>
  <si>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</si>
  <si>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</si>
  <si>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</si>
  <si>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</si>
  <si>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</si>
  <si>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</si>
  <si>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</si>
  <si>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</si>
  <si>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</si>
  <si>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</si>
  <si>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</si>
  <si>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</si>
  <si>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</si>
  <si>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</si>
  <si>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</si>
  <si>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</si>
  <si>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</si>
  <si>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</si>
  <si>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</si>
  <si>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</si>
  <si>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</si>
  <si>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</si>
  <si>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</si>
  <si>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</si>
  <si>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</si>
  <si>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</si>
  <si>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</si>
  <si>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</si>
  <si>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</si>
  <si>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</si>
  <si>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</si>
  <si>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</si>
  <si>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</si>
  <si>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</si>
  <si>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</si>
  <si>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</si>
  <si>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</si>
  <si>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</si>
  <si>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</si>
  <si>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</si>
  <si>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</si>
  <si>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</si>
  <si>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</si>
  <si>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</si>
  <si>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</si>
  <si>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</si>
  <si>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</si>
  <si>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</si>
  <si>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</si>
  <si>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</si>
  <si>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</si>
  <si>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</si>
  <si>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</si>
  <si>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</si>
  <si>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</si>
  <si>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</si>
  <si>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</si>
  <si>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</si>
  <si>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</si>
  <si>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</si>
  <si>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</si>
  <si>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</si>
  <si>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</si>
  <si>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</si>
  <si>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</si>
  <si>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</si>
  <si>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</si>
  <si>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</si>
  <si>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</si>
  <si>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</si>
  <si>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</si>
  <si>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</si>
  <si>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</si>
  <si>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</si>
  <si>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</si>
  <si>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</si>
  <si>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</si>
  <si>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</si>
  <si>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</si>
  <si>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</si>
  <si>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</si>
  <si>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</si>
  <si>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</si>
  <si>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</si>
  <si>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</si>
  <si>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</si>
  <si>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</si>
  <si>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</si>
  <si>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</si>
  <si>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</si>
  <si>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</si>
  <si>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</si>
  <si>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</si>
  <si>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</si>
  <si>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</si>
  <si>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</si>
  <si>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</si>
  <si>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</si>
  <si>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</si>
  <si>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</si>
  <si>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</si>
  <si>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</si>
  <si>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</si>
  <si>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</si>
  <si>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</si>
  <si>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</si>
  <si>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</si>
  <si>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</si>
  <si>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</si>
  <si>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</si>
  <si>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</si>
  <si>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</si>
  <si>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</si>
  <si>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</si>
  <si>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</si>
  <si>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</si>
  <si>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</si>
  <si>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</si>
  <si>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</si>
  <si>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</si>
  <si>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</si>
  <si>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</si>
  <si>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</si>
  <si>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</si>
  <si>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</si>
  <si>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</si>
  <si>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</si>
  <si>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</si>
  <si>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</si>
  <si>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</si>
  <si>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</si>
  <si>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</si>
  <si>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</si>
  <si>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</si>
  <si>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</si>
  <si>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</si>
  <si>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</si>
  <si>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</si>
  <si>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</si>
  <si>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</si>
  <si>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</si>
  <si>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2023</t>
  </si>
  <si>
    <t xml:space="preserve">ingresos </t>
  </si>
  <si>
    <t>gastos</t>
  </si>
  <si>
    <t>inpc 2023</t>
  </si>
  <si>
    <t>derechos por prestacion de servicios</t>
  </si>
  <si>
    <t>participaciones, aportaciones</t>
  </si>
  <si>
    <t>convenios</t>
  </si>
  <si>
    <t>intereses e la deuda publica</t>
  </si>
  <si>
    <t>DISMINUCIÓN DE BIENES POR PERDIDA, OBSOLESCENCIA O DETERIORO</t>
  </si>
  <si>
    <t>contsruccion directa deobra pública</t>
  </si>
  <si>
    <t>activo circ</t>
  </si>
  <si>
    <t>bancos</t>
  </si>
  <si>
    <t>ac no c</t>
  </si>
  <si>
    <t>total activo</t>
  </si>
  <si>
    <t>pasico cplazo</t>
  </si>
  <si>
    <t>proveedores acorto plazo</t>
  </si>
  <si>
    <t>otras cuentas por pagar a cplazo</t>
  </si>
  <si>
    <t>servicios personales a cplazo</t>
  </si>
  <si>
    <t>construcciones en proceso</t>
  </si>
  <si>
    <t>pasivo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</si>
</sst>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 val="singleAccounting"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9" fontId="0" fillId="0" borderId="0" xfId="0" applyNumberFormat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25" fillId="0" borderId="20" xfId="1" applyFont="1" applyFill="1" applyBorder="1"/>
    <xf numFmtId="43" fontId="26" fillId="0" borderId="20" xfId="1" applyFont="1" applyFill="1" applyBorder="1"/>
    <xf numFmtId="43" fontId="27" fillId="0" borderId="20" xfId="1" applyFont="1" applyFill="1" applyBorder="1"/>
    <xf numFmtId="10" fontId="0" fillId="0" borderId="0" xfId="0" applyNumberFormat="1"/>
    <xf numFmtId="2" fontId="0" fillId="0" borderId="0" xfId="0" applyNumberFormat="1"/>
    <xf numFmtId="43" fontId="18" fillId="6" borderId="5" xfId="1" applyFont="1" applyFill="1" applyBorder="1"/>
    <xf numFmtId="43" fontId="28" fillId="6" borderId="0" xfId="1" applyFont="1" applyFill="1" applyBorder="1"/>
    <xf numFmtId="43" fontId="28" fillId="0" borderId="20" xfId="1" applyFont="1" applyFill="1" applyBorder="1"/>
    <xf numFmtId="43" fontId="28" fillId="0" borderId="0" xfId="1" applyFont="1" applyFill="1" applyBorder="1"/>
    <xf numFmtId="43" fontId="29" fillId="6" borderId="0" xfId="1" applyFont="1" applyFill="1" applyBorder="1"/>
    <xf numFmtId="43" fontId="29" fillId="0" borderId="20" xfId="1" applyFont="1" applyFill="1" applyBorder="1"/>
    <xf numFmtId="43" fontId="30" fillId="6" borderId="1" xfId="1" applyFont="1" applyFill="1" applyBorder="1"/>
    <xf numFmtId="43" fontId="30" fillId="0" borderId="21" xfId="1" applyFont="1" applyFill="1" applyBorder="1"/>
    <xf numFmtId="43" fontId="4" fillId="8" borderId="20" xfId="1" applyFont="1" applyFill="1" applyBorder="1"/>
    <xf numFmtId="43" fontId="18" fillId="8" borderId="2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81" t="s">
        <v>78</v>
      </c>
      <c r="K6" s="181"/>
      <c r="L6" s="181" t="s">
        <v>79</v>
      </c>
      <c r="M6" s="181"/>
      <c r="N6" s="181" t="s">
        <v>80</v>
      </c>
      <c r="O6" s="181"/>
      <c r="Q6" s="38" t="s">
        <v>77</v>
      </c>
      <c r="R6" s="181" t="s">
        <v>78</v>
      </c>
      <c r="S6" s="181"/>
      <c r="T6" s="181" t="s">
        <v>79</v>
      </c>
      <c r="U6" s="181"/>
      <c r="V6" s="181" t="s">
        <v>80</v>
      </c>
      <c r="W6" s="181"/>
      <c r="Y6" s="39"/>
      <c r="Z6" s="181" t="s">
        <v>78</v>
      </c>
      <c r="AA6" s="181"/>
      <c r="AB6" s="181" t="s">
        <v>79</v>
      </c>
      <c r="AC6" s="181"/>
      <c r="AD6" s="181" t="s">
        <v>80</v>
      </c>
      <c r="AE6" s="181"/>
      <c r="AG6" s="39"/>
      <c r="AH6" s="181" t="s">
        <v>78</v>
      </c>
      <c r="AI6" s="181"/>
      <c r="AJ6" s="181" t="s">
        <v>79</v>
      </c>
      <c r="AK6" s="181"/>
      <c r="AL6" s="181" t="s">
        <v>80</v>
      </c>
      <c r="AM6" s="181"/>
      <c r="AO6" s="40"/>
      <c r="AP6" s="181" t="s">
        <v>78</v>
      </c>
      <c r="AQ6" s="181"/>
      <c r="AR6" s="181" t="s">
        <v>79</v>
      </c>
      <c r="AS6" s="181"/>
      <c r="AT6" s="181" t="s">
        <v>80</v>
      </c>
      <c r="AU6" s="181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="80" zoomScaleNormal="80" workbookViewId="0">
      <pane xSplit="1" ySplit="3" topLeftCell="H5" activePane="bottomRight" state="frozen"/>
      <selection activeCell="A2" sqref="A2"/>
      <selection pane="topRight" activeCell="B2" sqref="B2"/>
      <selection pane="bottomLeft" activeCell="A5" sqref="A5"/>
      <selection pane="bottomRight" activeCell="N14" sqref="N14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9" width="17.42578125" style="2" customWidth="1"/>
    <col min="20" max="20" width="17.28515625" style="2" customWidth="1"/>
    <col min="21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31787370.310000002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84" t="s">
        <v>2</v>
      </c>
      <c r="D3" s="185"/>
      <c r="E3" s="185"/>
      <c r="F3" s="185"/>
      <c r="G3" s="185"/>
      <c r="H3" s="185"/>
      <c r="I3" s="185"/>
      <c r="J3" s="185"/>
      <c r="K3" s="185"/>
      <c r="L3" s="185"/>
      <c r="M3" s="186"/>
      <c r="N3" s="182" t="s">
        <v>266</v>
      </c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43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4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71"/>
      <c r="I5" s="171"/>
      <c r="J5" s="171"/>
      <c r="K5" s="171"/>
      <c r="L5" s="171"/>
      <c r="M5" s="171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3"/>
    </row>
    <row r="6" spans="1:26" x14ac:dyDescent="0.25">
      <c r="B6" s="25"/>
      <c r="C6" s="81"/>
      <c r="D6" s="82"/>
      <c r="E6" s="82"/>
      <c r="F6" s="82"/>
      <c r="G6" s="82"/>
      <c r="H6" s="171"/>
      <c r="I6" s="171"/>
      <c r="J6" s="171"/>
      <c r="K6" s="171"/>
      <c r="L6" s="171"/>
      <c r="M6" s="171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4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4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72">
        <v>322636320.00999999</v>
      </c>
      <c r="I8" s="172">
        <v>318185545.47000003</v>
      </c>
      <c r="J8" s="172">
        <v>221192455.30000001</v>
      </c>
      <c r="K8" s="172">
        <v>389276726.77000004</v>
      </c>
      <c r="L8" s="172">
        <v>441039853.73000002</v>
      </c>
      <c r="M8" s="172">
        <v>429295418.04000002</v>
      </c>
      <c r="N8" s="173">
        <f>SUM(N9:N13)</f>
        <v>88131101.409999996</v>
      </c>
      <c r="O8" s="173">
        <f>SUM(O9:O13)</f>
        <v>78269587.219999999</v>
      </c>
      <c r="P8" s="173"/>
      <c r="Q8" s="139"/>
      <c r="R8" s="130"/>
      <c r="S8" s="139"/>
      <c r="T8" s="130"/>
      <c r="U8" s="139"/>
      <c r="V8" s="130"/>
      <c r="W8" s="139"/>
      <c r="X8" s="130"/>
      <c r="Y8" s="139"/>
      <c r="Z8" s="155">
        <f>SUM( N8:Y8)</f>
        <v>166400688.63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6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/>
      <c r="Q10" s="127"/>
      <c r="R10" s="129"/>
      <c r="S10" s="127"/>
      <c r="T10" s="129"/>
      <c r="U10" s="127"/>
      <c r="V10" s="129"/>
      <c r="W10" s="122"/>
      <c r="X10" s="145"/>
      <c r="Y10" s="122"/>
      <c r="Z10" s="156">
        <f t="shared" ref="Z10:Z34" si="0">SUM(N10:Y10 )</f>
        <v>138833311.47</v>
      </c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/>
      <c r="P11" s="129"/>
      <c r="Q11" s="127"/>
      <c r="R11" s="129"/>
      <c r="S11" s="127"/>
      <c r="T11" s="129"/>
      <c r="U11" s="127"/>
      <c r="V11" s="129"/>
      <c r="W11" s="127"/>
      <c r="X11" s="129"/>
      <c r="Y11" s="127"/>
      <c r="Z11" s="156">
        <f t="shared" si="0"/>
        <v>0</v>
      </c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2417599.4500000002</v>
      </c>
      <c r="P12" s="129"/>
      <c r="Q12" s="127"/>
      <c r="R12" s="129"/>
      <c r="S12" s="127"/>
      <c r="T12" s="129"/>
      <c r="U12" s="127"/>
      <c r="V12" s="129"/>
      <c r="W12" s="127"/>
      <c r="X12" s="129"/>
      <c r="Y12" s="127"/>
      <c r="Z12" s="156">
        <f>SUM(N12:Y12 )</f>
        <v>4981891.93</v>
      </c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10287043.130000001</v>
      </c>
      <c r="P13" s="129"/>
      <c r="Q13" s="127"/>
      <c r="R13" s="129"/>
      <c r="S13" s="127"/>
      <c r="T13" s="129"/>
      <c r="U13" s="127"/>
      <c r="V13" s="129"/>
      <c r="W13" s="127"/>
      <c r="X13" s="129"/>
      <c r="Y13" s="127"/>
      <c r="Z13" s="156">
        <f t="shared" si="0"/>
        <v>22585485.23</v>
      </c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72">
        <v>49195560.280000009</v>
      </c>
      <c r="I14" s="172">
        <v>56188486.119999997</v>
      </c>
      <c r="J14" s="172">
        <v>27022194.649999999</v>
      </c>
      <c r="K14" s="172">
        <v>45997661.43</v>
      </c>
      <c r="L14" s="172">
        <v>63559834.149999991</v>
      </c>
      <c r="M14" s="172">
        <v>78793691.700000003</v>
      </c>
      <c r="N14" s="173">
        <f>SUM(N15:N16)</f>
        <v>22271749.759999998</v>
      </c>
      <c r="O14" s="173">
        <f>SUM(O15:O16)</f>
        <v>6362527.1600000001</v>
      </c>
      <c r="P14" s="173"/>
      <c r="Q14" s="139"/>
      <c r="R14" s="130"/>
      <c r="S14" s="139"/>
      <c r="T14" s="130"/>
      <c r="U14" s="139"/>
      <c r="V14" s="130"/>
      <c r="W14" s="139"/>
      <c r="X14" s="130"/>
      <c r="Y14" s="139"/>
      <c r="Z14" s="157">
        <f t="shared" si="0"/>
        <v>28634276.919999998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/>
      <c r="Q15" s="127"/>
      <c r="R15" s="129"/>
      <c r="S15" s="127"/>
      <c r="T15" s="129"/>
      <c r="U15" s="127"/>
      <c r="V15" s="129"/>
      <c r="W15" s="127"/>
      <c r="X15" s="129"/>
      <c r="Y15" s="127"/>
      <c r="Z15" s="156">
        <f t="shared" si="0"/>
        <v>1200244.08</v>
      </c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/>
      <c r="Q16" s="127"/>
      <c r="R16" s="129"/>
      <c r="S16" s="127"/>
      <c r="T16" s="129"/>
      <c r="U16" s="127"/>
      <c r="V16" s="129"/>
      <c r="W16" s="127"/>
      <c r="X16" s="129"/>
      <c r="Y16" s="127"/>
      <c r="Z16" s="156">
        <f t="shared" si="0"/>
        <v>27434032.84</v>
      </c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2">SUM(D18:D19)</f>
        <v>6006571.1699999999</v>
      </c>
      <c r="E17" s="98">
        <f t="shared" si="2"/>
        <v>5582390.8399999999</v>
      </c>
      <c r="F17" s="98">
        <v>8348631.21</v>
      </c>
      <c r="G17" s="98">
        <v>14340140.469999999</v>
      </c>
      <c r="H17" s="172">
        <v>7496906.3300000001</v>
      </c>
      <c r="I17" s="172">
        <v>9122636.1099999994</v>
      </c>
      <c r="J17" s="172">
        <v>3636560.91</v>
      </c>
      <c r="K17" s="172">
        <v>6285699.2400000002</v>
      </c>
      <c r="L17" s="172">
        <v>21611888.059999999</v>
      </c>
      <c r="M17" s="172">
        <v>21647654.510000002</v>
      </c>
      <c r="N17" s="173">
        <f>SUM(N18)</f>
        <v>767159.26</v>
      </c>
      <c r="O17" s="173">
        <f>SUM(O18)</f>
        <v>1411085.19</v>
      </c>
      <c r="P17" s="173"/>
      <c r="Q17" s="139"/>
      <c r="R17" s="130"/>
      <c r="S17" s="139"/>
      <c r="T17" s="130"/>
      <c r="U17" s="139"/>
      <c r="V17" s="130"/>
      <c r="W17" s="139"/>
      <c r="X17" s="130"/>
      <c r="Y17" s="139"/>
      <c r="Z17" s="157">
        <f t="shared" si="0"/>
        <v>2178244.4500000002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80">
        <v>767159.26</v>
      </c>
      <c r="O18" s="127">
        <v>1411085.19</v>
      </c>
      <c r="P18" s="129"/>
      <c r="Q18" s="127"/>
      <c r="R18" s="129"/>
      <c r="S18" s="127"/>
      <c r="T18" s="129"/>
      <c r="U18" s="127"/>
      <c r="V18" s="129"/>
      <c r="W18" s="127"/>
      <c r="X18" s="129"/>
      <c r="Y18" s="127"/>
      <c r="Z18" s="156">
        <f t="shared" si="0"/>
        <v>2178244.4500000002</v>
      </c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6">
        <f t="shared" si="0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72">
        <v>40922007.630000003</v>
      </c>
      <c r="I20" s="172">
        <v>71594621.879999995</v>
      </c>
      <c r="J20" s="172">
        <v>72167210.460000008</v>
      </c>
      <c r="K20" s="172">
        <v>57803828.150000006</v>
      </c>
      <c r="L20" s="172">
        <v>53107301.030000001</v>
      </c>
      <c r="M20" s="172">
        <v>52885024.500000007</v>
      </c>
      <c r="N20" s="173">
        <f>SUM(N21:N24)</f>
        <v>8512703.7799999993</v>
      </c>
      <c r="O20" s="173">
        <f>SUM(O21:O24)</f>
        <v>7636925.5600000005</v>
      </c>
      <c r="P20" s="173"/>
      <c r="Q20" s="139"/>
      <c r="R20" s="130"/>
      <c r="S20" s="139"/>
      <c r="T20" s="130"/>
      <c r="U20" s="139"/>
      <c r="V20" s="130"/>
      <c r="W20" s="139"/>
      <c r="X20" s="130"/>
      <c r="Y20" s="139"/>
      <c r="Z20" s="157">
        <f t="shared" si="0"/>
        <v>16149629.34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/>
      <c r="Q21" s="127"/>
      <c r="R21" s="129"/>
      <c r="S21" s="127"/>
      <c r="T21" s="129"/>
      <c r="U21" s="127"/>
      <c r="V21" s="129"/>
      <c r="W21" s="127"/>
      <c r="X21" s="129"/>
      <c r="Y21" s="127"/>
      <c r="Z21" s="156">
        <f t="shared" si="0"/>
        <v>1958913.4500000002</v>
      </c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/>
      <c r="V22" s="129"/>
      <c r="W22" s="127"/>
      <c r="X22" s="129"/>
      <c r="Y22" s="127"/>
      <c r="Z22" s="156">
        <f t="shared" si="0"/>
        <v>0</v>
      </c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80">
        <v>7471553.8700000001</v>
      </c>
      <c r="O23" s="127">
        <v>6719162.0200000005</v>
      </c>
      <c r="P23" s="129"/>
      <c r="Q23" s="127"/>
      <c r="R23" s="129"/>
      <c r="S23" s="127"/>
      <c r="T23" s="129"/>
      <c r="U23" s="127"/>
      <c r="V23" s="129"/>
      <c r="W23" s="127"/>
      <c r="X23" s="129"/>
      <c r="Y23" s="127"/>
      <c r="Z23" s="156">
        <f t="shared" si="0"/>
        <v>14190715.890000001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6">
        <f t="shared" si="0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3">SUM(C26:C30)</f>
        <v>729278324.88</v>
      </c>
      <c r="D25" s="98">
        <f t="shared" si="3"/>
        <v>849535921.20999992</v>
      </c>
      <c r="E25" s="98">
        <f t="shared" si="3"/>
        <v>839596076.45999992</v>
      </c>
      <c r="F25" s="98">
        <v>1071939683.95</v>
      </c>
      <c r="G25" s="98">
        <v>1171334909.6499999</v>
      </c>
      <c r="H25" s="172">
        <v>1097601837.5999999</v>
      </c>
      <c r="I25" s="172">
        <v>1154695284.6899998</v>
      </c>
      <c r="J25" s="172">
        <v>586208388.46000004</v>
      </c>
      <c r="K25" s="172">
        <v>1241919421.6599998</v>
      </c>
      <c r="L25" s="172">
        <v>1370368056.5900002</v>
      </c>
      <c r="M25" s="172">
        <v>1617250813.71</v>
      </c>
      <c r="N25" s="173">
        <f>SUM(N26:N28)</f>
        <v>166898554.72999999</v>
      </c>
      <c r="O25" s="173">
        <f>SUM(O26:O28)</f>
        <v>96150165.579999998</v>
      </c>
      <c r="P25" s="173"/>
      <c r="Q25" s="139"/>
      <c r="R25" s="130"/>
      <c r="S25" s="139"/>
      <c r="T25" s="130"/>
      <c r="U25" s="139"/>
      <c r="V25" s="130"/>
      <c r="W25" s="139"/>
      <c r="X25" s="130"/>
      <c r="Y25" s="139"/>
      <c r="Z25" s="157">
        <f t="shared" si="0"/>
        <v>263048720.31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33298234</v>
      </c>
      <c r="P26" s="129"/>
      <c r="Q26" s="127"/>
      <c r="R26" s="129"/>
      <c r="S26" s="127"/>
      <c r="T26" s="129"/>
      <c r="U26" s="127"/>
      <c r="V26" s="129"/>
      <c r="W26" s="127"/>
      <c r="X26" s="129"/>
      <c r="Y26" s="127"/>
      <c r="Z26" s="156">
        <f t="shared" si="0"/>
        <v>137958282</v>
      </c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/>
      <c r="Q27" s="127"/>
      <c r="R27" s="129"/>
      <c r="S27" s="127"/>
      <c r="T27" s="129"/>
      <c r="U27" s="127"/>
      <c r="V27" s="129"/>
      <c r="W27" s="127"/>
      <c r="X27" s="129"/>
      <c r="Y27" s="127"/>
      <c r="Z27" s="156">
        <f t="shared" si="0"/>
        <v>93303068</v>
      </c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/>
      <c r="Q28" s="127"/>
      <c r="R28" s="129"/>
      <c r="S28" s="127"/>
      <c r="T28" s="129"/>
      <c r="U28" s="127"/>
      <c r="V28" s="129"/>
      <c r="W28" s="127"/>
      <c r="X28" s="129"/>
      <c r="Y28" s="127"/>
      <c r="Z28" s="156">
        <f t="shared" si="0"/>
        <v>31787370.310000002</v>
      </c>
    </row>
    <row r="29" spans="1:26" s="94" customFormat="1" ht="17.25" x14ac:dyDescent="0.4">
      <c r="A29" s="89" t="s">
        <v>251</v>
      </c>
      <c r="B29" s="91"/>
      <c r="C29" s="92"/>
      <c r="D29" s="93">
        <f t="shared" ref="D29:H29" si="4">SUM(D30)</f>
        <v>31807008.559999999</v>
      </c>
      <c r="E29" s="93">
        <f t="shared" si="4"/>
        <v>18876550.5</v>
      </c>
      <c r="F29" s="93">
        <f t="shared" si="4"/>
        <v>41815903.75</v>
      </c>
      <c r="G29" s="98">
        <f t="shared" si="4"/>
        <v>25132947.600000001</v>
      </c>
      <c r="H29" s="172">
        <f t="shared" si="4"/>
        <v>22619653.199999999</v>
      </c>
      <c r="I29" s="172">
        <v>14912499</v>
      </c>
      <c r="J29" s="172">
        <v>0</v>
      </c>
      <c r="K29" s="172">
        <v>0</v>
      </c>
      <c r="L29" s="172">
        <v>0</v>
      </c>
      <c r="M29" s="172">
        <v>0</v>
      </c>
      <c r="N29" s="173"/>
      <c r="O29" s="174"/>
      <c r="P29" s="173"/>
      <c r="Q29" s="139"/>
      <c r="R29" s="130"/>
      <c r="S29" s="139"/>
      <c r="T29" s="130"/>
      <c r="U29" s="139"/>
      <c r="V29" s="130"/>
      <c r="W29" s="139"/>
      <c r="X29" s="130"/>
      <c r="Y29" s="139"/>
      <c r="Z29" s="157">
        <f t="shared" si="0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6">
        <f t="shared" si="0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5">SUM(C32:C33)</f>
        <v>15808357.029999999</v>
      </c>
      <c r="D31" s="98">
        <f t="shared" si="5"/>
        <v>4201344.5999999996</v>
      </c>
      <c r="E31" s="98">
        <f t="shared" si="5"/>
        <v>0</v>
      </c>
      <c r="F31" s="98">
        <f>SUM(F32:F33)</f>
        <v>0</v>
      </c>
      <c r="G31" s="98">
        <v>0</v>
      </c>
      <c r="H31" s="172">
        <v>0</v>
      </c>
      <c r="I31" s="175">
        <v>0</v>
      </c>
      <c r="J31" s="172">
        <v>0</v>
      </c>
      <c r="K31" s="172">
        <v>0</v>
      </c>
      <c r="L31" s="172">
        <v>0</v>
      </c>
      <c r="M31" s="172">
        <v>0</v>
      </c>
      <c r="N31" s="173"/>
      <c r="O31" s="174"/>
      <c r="P31" s="176"/>
      <c r="Q31" s="139"/>
      <c r="R31" s="130"/>
      <c r="S31" s="139"/>
      <c r="T31" s="130"/>
      <c r="U31" s="139"/>
      <c r="V31" s="130"/>
      <c r="W31" s="139"/>
      <c r="X31" s="130"/>
      <c r="Y31" s="139"/>
      <c r="Z31" s="157">
        <f t="shared" si="0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6">
        <f t="shared" si="0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6">
        <f t="shared" si="0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31"/>
      <c r="W34" s="124"/>
      <c r="X34" s="131"/>
      <c r="Y34" s="124"/>
      <c r="Z34" s="156">
        <f t="shared" si="0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7">
        <v>1540472285.0499997</v>
      </c>
      <c r="I35" s="177">
        <v>1624699073.27</v>
      </c>
      <c r="J35" s="177">
        <v>910226809.77999997</v>
      </c>
      <c r="K35" s="177">
        <v>1741283337.25</v>
      </c>
      <c r="L35" s="177">
        <v>1949686933.5600002</v>
      </c>
      <c r="M35" s="177">
        <v>2199872602.46</v>
      </c>
      <c r="N35" s="178">
        <f>N8+N14+N17+N20+N25+N29+N31</f>
        <v>286581268.94</v>
      </c>
      <c r="O35" s="178">
        <f>O8+O14+O17+O20+O25+O29+O31</f>
        <v>189830290.70999998</v>
      </c>
      <c r="P35" s="178"/>
      <c r="Q35" s="132">
        <f t="shared" ref="Q35:Y35" si="6">SUM( Q8:Q34)</f>
        <v>0</v>
      </c>
      <c r="R35" s="132">
        <f t="shared" si="6"/>
        <v>0</v>
      </c>
      <c r="S35" s="132">
        <f t="shared" si="6"/>
        <v>0</v>
      </c>
      <c r="T35" s="132">
        <f t="shared" si="6"/>
        <v>0</v>
      </c>
      <c r="U35" s="132">
        <f t="shared" si="6"/>
        <v>0</v>
      </c>
      <c r="V35" s="132">
        <f t="shared" si="6"/>
        <v>0</v>
      </c>
      <c r="W35" s="132">
        <f t="shared" si="6"/>
        <v>0</v>
      </c>
      <c r="X35" s="132">
        <f t="shared" si="6"/>
        <v>0</v>
      </c>
      <c r="Y35" s="132">
        <f t="shared" si="6"/>
        <v>0</v>
      </c>
      <c r="Z35" s="158">
        <f>SUM(Z8:Z34 )</f>
        <v>952823119.29999995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4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4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4"/>
    </row>
    <row r="39" spans="1:26" ht="18" x14ac:dyDescent="0.4">
      <c r="A39" s="95" t="s">
        <v>236</v>
      </c>
      <c r="B39" s="86"/>
      <c r="C39" s="87">
        <f>SUM(C40:C45)</f>
        <v>374330571.14999998</v>
      </c>
      <c r="D39" s="88">
        <f t="shared" ref="D39:E39" si="7">SUM(D40:D45)</f>
        <v>401815547.27999997</v>
      </c>
      <c r="E39" s="88">
        <f t="shared" si="7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>SUM(N40:N45)</f>
        <v>51957201.689999998</v>
      </c>
      <c r="O39" s="135">
        <f>SUM(O40:O45)</f>
        <v>53225004.429999992</v>
      </c>
      <c r="P39" s="166"/>
      <c r="Q39" s="133"/>
      <c r="R39" s="135"/>
      <c r="S39" s="133"/>
      <c r="T39" s="135"/>
      <c r="U39" s="133"/>
      <c r="V39" s="135"/>
      <c r="W39" s="133"/>
      <c r="X39" s="135"/>
      <c r="Y39" s="133"/>
      <c r="Z39" s="159">
        <f>SUM( N39:Y39)</f>
        <v>105182206.11999999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/>
      <c r="Q40" s="124"/>
      <c r="R40" s="131"/>
      <c r="S40" s="124"/>
      <c r="T40" s="131"/>
      <c r="U40" s="124"/>
      <c r="V40" s="131"/>
      <c r="W40" s="124"/>
      <c r="X40" s="131"/>
      <c r="Y40" s="124"/>
      <c r="Z40" s="154">
        <f>SUM(N40:Y40 )</f>
        <v>70735424.549999997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/>
      <c r="Q41" s="124"/>
      <c r="R41" s="131"/>
      <c r="S41" s="124"/>
      <c r="T41" s="131"/>
      <c r="U41" s="124"/>
      <c r="V41" s="131"/>
      <c r="W41" s="124"/>
      <c r="X41" s="131"/>
      <c r="Y41" s="124"/>
      <c r="Z41" s="154">
        <f t="shared" ref="Z41:Z90" si="8">SUM(N41:Y41 )</f>
        <v>2766664.2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/>
      <c r="Q42" s="124"/>
      <c r="R42" s="131"/>
      <c r="S42" s="124"/>
      <c r="T42" s="131"/>
      <c r="U42" s="124"/>
      <c r="V42" s="131"/>
      <c r="W42" s="124"/>
      <c r="X42" s="131"/>
      <c r="Y42" s="124"/>
      <c r="Z42" s="154">
        <f t="shared" si="8"/>
        <v>14728320.67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/>
      <c r="Q43" s="124"/>
      <c r="R43" s="131"/>
      <c r="S43" s="124"/>
      <c r="T43" s="131"/>
      <c r="U43" s="124"/>
      <c r="V43" s="131"/>
      <c r="W43" s="124"/>
      <c r="X43" s="131"/>
      <c r="Y43" s="124"/>
      <c r="Z43" s="154">
        <f t="shared" si="8"/>
        <v>13862870.220000001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/>
      <c r="Q44" s="125"/>
      <c r="R44" s="131"/>
      <c r="S44" s="124"/>
      <c r="T44" s="131"/>
      <c r="U44" s="124"/>
      <c r="V44" s="131"/>
      <c r="W44" s="124"/>
      <c r="X44" s="131"/>
      <c r="Y44" s="124"/>
      <c r="Z44" s="154">
        <f t="shared" si="8"/>
        <v>408936.72000000003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/>
      <c r="Q45" s="124"/>
      <c r="R45" s="131"/>
      <c r="S45" s="124"/>
      <c r="T45" s="131"/>
      <c r="U45" s="124"/>
      <c r="V45" s="131"/>
      <c r="W45" s="124"/>
      <c r="X45" s="131"/>
      <c r="Y45" s="124"/>
      <c r="Z45" s="154">
        <f t="shared" si="8"/>
        <v>2679989.7600000002</v>
      </c>
    </row>
    <row r="46" spans="1:26" ht="17.25" x14ac:dyDescent="0.35">
      <c r="A46" s="85" t="s">
        <v>237</v>
      </c>
      <c r="B46" s="86"/>
      <c r="C46" s="87">
        <f t="shared" ref="C46:E46" si="9">SUM(C47:C54)</f>
        <v>84205665.870000005</v>
      </c>
      <c r="D46" s="88">
        <f t="shared" si="9"/>
        <v>95710716.840000004</v>
      </c>
      <c r="E46" s="88">
        <f t="shared" si="9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>SUM(N47:N54)</f>
        <v>23623804.52</v>
      </c>
      <c r="O46" s="136">
        <f>SUM(O47:O54)</f>
        <v>26479291.52</v>
      </c>
      <c r="P46" s="167"/>
      <c r="Q46" s="134"/>
      <c r="R46" s="136"/>
      <c r="S46" s="134"/>
      <c r="T46" s="136"/>
      <c r="U46" s="134"/>
      <c r="V46" s="136"/>
      <c r="W46" s="134"/>
      <c r="X46" s="136"/>
      <c r="Y46" s="134"/>
      <c r="Z46" s="160">
        <f t="shared" si="8"/>
        <v>50103096.039999999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/>
      <c r="Q47" s="124"/>
      <c r="R47" s="131"/>
      <c r="S47" s="124"/>
      <c r="T47" s="131"/>
      <c r="U47" s="124"/>
      <c r="V47" s="131"/>
      <c r="W47" s="124"/>
      <c r="X47" s="131"/>
      <c r="Y47" s="124"/>
      <c r="Z47" s="154">
        <f t="shared" si="8"/>
        <v>1438867.65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/>
      <c r="Q48" s="124"/>
      <c r="R48" s="131"/>
      <c r="S48" s="124"/>
      <c r="T48" s="131"/>
      <c r="U48" s="124"/>
      <c r="V48" s="131"/>
      <c r="W48" s="124"/>
      <c r="X48" s="131"/>
      <c r="Y48" s="124"/>
      <c r="Z48" s="154">
        <f t="shared" si="8"/>
        <v>466142.08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/>
      <c r="Q49" s="124"/>
      <c r="R49" s="131"/>
      <c r="S49" s="124"/>
      <c r="T49" s="131"/>
      <c r="U49" s="124"/>
      <c r="V49" s="131"/>
      <c r="W49" s="124"/>
      <c r="X49" s="131"/>
      <c r="Y49" s="124"/>
      <c r="Z49" s="154">
        <f t="shared" si="8"/>
        <v>1565045.24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/>
      <c r="Q50" s="124"/>
      <c r="R50" s="131"/>
      <c r="S50" s="124"/>
      <c r="T50" s="131"/>
      <c r="U50" s="124"/>
      <c r="V50" s="131"/>
      <c r="W50" s="124"/>
      <c r="X50" s="131"/>
      <c r="Y50" s="124"/>
      <c r="Z50" s="154">
        <f t="shared" si="8"/>
        <v>3596268.99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21354154.559999999</v>
      </c>
      <c r="P51" s="131"/>
      <c r="Q51" s="124"/>
      <c r="R51" s="131"/>
      <c r="S51" s="124"/>
      <c r="T51" s="131"/>
      <c r="U51" s="124"/>
      <c r="V51" s="131"/>
      <c r="W51" s="124"/>
      <c r="X51" s="131"/>
      <c r="Y51" s="124"/>
      <c r="Z51" s="154">
        <f t="shared" si="8"/>
        <v>41342952.259999998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/>
      <c r="Q52" s="124"/>
      <c r="R52" s="131"/>
      <c r="S52" s="124"/>
      <c r="T52" s="131"/>
      <c r="U52" s="124"/>
      <c r="V52" s="131"/>
      <c r="W52" s="124"/>
      <c r="X52" s="131"/>
      <c r="Y52" s="124"/>
      <c r="Z52" s="154">
        <f t="shared" si="8"/>
        <v>0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4">
        <f t="shared" si="8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79">
        <v>442602.43</v>
      </c>
      <c r="O54" s="124">
        <v>1251217.3900000001</v>
      </c>
      <c r="P54" s="131"/>
      <c r="Q54" s="124"/>
      <c r="R54" s="131"/>
      <c r="S54" s="124"/>
      <c r="T54" s="131"/>
      <c r="U54" s="124"/>
      <c r="V54" s="131"/>
      <c r="W54" s="124"/>
      <c r="X54" s="131"/>
      <c r="Y54" s="124"/>
      <c r="Z54" s="154">
        <f t="shared" si="8"/>
        <v>1693819.82</v>
      </c>
    </row>
    <row r="55" spans="1:26" ht="19.5" x14ac:dyDescent="0.35">
      <c r="A55" s="85" t="s">
        <v>238</v>
      </c>
      <c r="B55" s="86"/>
      <c r="C55" s="87">
        <f t="shared" ref="C55:E55" si="10">SUM(C56:C64)</f>
        <v>222882216.59999996</v>
      </c>
      <c r="D55" s="88">
        <f t="shared" si="10"/>
        <v>301845864.29000002</v>
      </c>
      <c r="E55" s="88">
        <f t="shared" si="10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>SUM(N56:N64)</f>
        <v>31805541.949999996</v>
      </c>
      <c r="O55" s="136">
        <f>SUM(O56:O64)</f>
        <v>36874221.690000005</v>
      </c>
      <c r="P55" s="168"/>
      <c r="Q55" s="134"/>
      <c r="R55" s="136"/>
      <c r="S55" s="134"/>
      <c r="T55" s="136"/>
      <c r="U55" s="134"/>
      <c r="V55" s="136"/>
      <c r="W55" s="134"/>
      <c r="X55" s="136"/>
      <c r="Y55" s="134"/>
      <c r="Z55" s="160">
        <f t="shared" si="8"/>
        <v>68679763.640000001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79">
        <v>5159893.78</v>
      </c>
      <c r="O56" s="124">
        <v>442734.99</v>
      </c>
      <c r="P56" s="131"/>
      <c r="Q56" s="124"/>
      <c r="R56" s="131"/>
      <c r="S56" s="124"/>
      <c r="T56" s="131"/>
      <c r="U56" s="124"/>
      <c r="V56" s="131"/>
      <c r="W56" s="124"/>
      <c r="X56" s="131"/>
      <c r="Y56" s="124"/>
      <c r="Z56" s="154">
        <f t="shared" si="8"/>
        <v>5602628.7700000005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/>
      <c r="Q57" s="124"/>
      <c r="R57" s="131"/>
      <c r="S57" s="124"/>
      <c r="T57" s="131"/>
      <c r="U57" s="124"/>
      <c r="V57" s="131"/>
      <c r="W57" s="124"/>
      <c r="X57" s="131"/>
      <c r="Y57" s="124"/>
      <c r="Z57" s="154">
        <f t="shared" si="8"/>
        <v>18201100.300000001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1301688.5</v>
      </c>
      <c r="P58" s="131"/>
      <c r="Q58" s="124"/>
      <c r="R58" s="131"/>
      <c r="S58" s="124"/>
      <c r="T58" s="131"/>
      <c r="U58" s="124"/>
      <c r="V58" s="131"/>
      <c r="W58" s="124"/>
      <c r="X58" s="131"/>
      <c r="Y58" s="124"/>
      <c r="Z58" s="154">
        <f t="shared" si="8"/>
        <v>6710919.1100000003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79">
        <v>4336019.58</v>
      </c>
      <c r="O59" s="124">
        <v>1534761.79</v>
      </c>
      <c r="P59" s="131"/>
      <c r="Q59" s="124"/>
      <c r="R59" s="131"/>
      <c r="S59" s="124"/>
      <c r="T59" s="131"/>
      <c r="U59" s="124"/>
      <c r="V59" s="131"/>
      <c r="W59" s="124"/>
      <c r="X59" s="131"/>
      <c r="Y59" s="124"/>
      <c r="Z59" s="154">
        <f t="shared" si="8"/>
        <v>5870781.3700000001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/>
      <c r="Q60" s="124"/>
      <c r="R60" s="131"/>
      <c r="S60" s="124"/>
      <c r="T60" s="131"/>
      <c r="U60" s="124"/>
      <c r="V60" s="131"/>
      <c r="W60" s="124"/>
      <c r="X60" s="131"/>
      <c r="Y60" s="124"/>
      <c r="Z60" s="154">
        <f t="shared" si="8"/>
        <v>24146317.260000002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/>
      <c r="Q61" s="124"/>
      <c r="R61" s="131"/>
      <c r="S61" s="124"/>
      <c r="T61" s="131"/>
      <c r="U61" s="124"/>
      <c r="V61" s="131"/>
      <c r="W61" s="124"/>
      <c r="X61" s="131"/>
      <c r="Y61" s="124"/>
      <c r="Z61" s="154">
        <f t="shared" si="8"/>
        <v>1711605.81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/>
      <c r="Q62" s="124"/>
      <c r="R62" s="131"/>
      <c r="S62" s="124"/>
      <c r="T62" s="131"/>
      <c r="U62" s="124"/>
      <c r="V62" s="131"/>
      <c r="W62" s="124"/>
      <c r="X62" s="131"/>
      <c r="Y62" s="124"/>
      <c r="Z62" s="154">
        <f t="shared" si="8"/>
        <v>68950.14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/>
      <c r="Q63" s="124"/>
      <c r="R63" s="131"/>
      <c r="S63" s="124"/>
      <c r="T63" s="131"/>
      <c r="U63" s="124"/>
      <c r="V63" s="131"/>
      <c r="W63" s="124"/>
      <c r="X63" s="131"/>
      <c r="Y63" s="124"/>
      <c r="Z63" s="154">
        <f t="shared" si="8"/>
        <v>4838481.88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79">
        <v>804279</v>
      </c>
      <c r="O64" s="124">
        <v>724700</v>
      </c>
      <c r="P64" s="131"/>
      <c r="Q64" s="124"/>
      <c r="R64" s="131"/>
      <c r="S64" s="124"/>
      <c r="T64" s="131"/>
      <c r="U64" s="124"/>
      <c r="V64" s="131"/>
      <c r="W64" s="124"/>
      <c r="X64" s="131"/>
      <c r="Y64" s="124"/>
      <c r="Z64" s="154">
        <f t="shared" si="8"/>
        <v>1528979</v>
      </c>
    </row>
    <row r="65" spans="1:26" ht="16.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11">SUM(D66:D73)</f>
        <v>149493282.65000004</v>
      </c>
      <c r="E65" s="88">
        <f t="shared" si="11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>SUM(N66:N74)</f>
        <v>42201698.600000001</v>
      </c>
      <c r="O65" s="136">
        <f>SUM(O66:O74)</f>
        <v>58844849.109999999</v>
      </c>
      <c r="P65" s="167"/>
      <c r="Q65" s="134"/>
      <c r="R65" s="136"/>
      <c r="S65" s="134"/>
      <c r="T65" s="136"/>
      <c r="U65" s="134"/>
      <c r="V65" s="136"/>
      <c r="W65" s="134"/>
      <c r="X65" s="136"/>
      <c r="Y65" s="134"/>
      <c r="Z65" s="161">
        <f t="shared" si="8"/>
        <v>101046547.71000001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/>
      <c r="Q66" s="124"/>
      <c r="R66" s="131"/>
      <c r="S66" s="124"/>
      <c r="T66" s="131"/>
      <c r="U66" s="124"/>
      <c r="V66" s="131"/>
      <c r="W66" s="124"/>
      <c r="X66" s="131"/>
      <c r="Y66" s="124"/>
      <c r="Z66" s="154">
        <f t="shared" si="8"/>
        <v>35249795.060000002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4">
        <f t="shared" si="8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79">
        <v>60035.360000000001</v>
      </c>
      <c r="O68" s="124">
        <v>230519.1</v>
      </c>
      <c r="P68" s="131"/>
      <c r="Q68" s="124"/>
      <c r="R68" s="131"/>
      <c r="S68" s="124"/>
      <c r="T68" s="131"/>
      <c r="U68" s="124"/>
      <c r="V68" s="131"/>
      <c r="W68" s="124"/>
      <c r="X68" s="131"/>
      <c r="Y68" s="124"/>
      <c r="Z68" s="154">
        <f t="shared" si="8"/>
        <v>290554.46000000002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6076902.79</v>
      </c>
      <c r="P69" s="131"/>
      <c r="Q69" s="124"/>
      <c r="R69" s="131"/>
      <c r="S69" s="124"/>
      <c r="T69" s="131"/>
      <c r="U69" s="124"/>
      <c r="V69" s="131"/>
      <c r="W69" s="124"/>
      <c r="X69" s="131"/>
      <c r="Y69" s="124"/>
      <c r="Z69" s="154">
        <f t="shared" si="8"/>
        <v>9310172.9900000002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/>
      <c r="Q70" s="124"/>
      <c r="R70" s="131"/>
      <c r="S70" s="124"/>
      <c r="T70" s="131"/>
      <c r="U70" s="124"/>
      <c r="V70" s="131"/>
      <c r="W70" s="124"/>
      <c r="X70" s="131"/>
      <c r="Y70" s="124"/>
      <c r="Z70" s="154">
        <f t="shared" si="8"/>
        <v>1276928.6000000001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79">
        <v>4087490.43</v>
      </c>
      <c r="O71" s="124">
        <v>6559515.0200000005</v>
      </c>
      <c r="P71" s="131"/>
      <c r="Q71" s="124"/>
      <c r="R71" s="131"/>
      <c r="S71" s="124"/>
      <c r="T71" s="131"/>
      <c r="U71" s="124"/>
      <c r="V71" s="131"/>
      <c r="W71" s="124"/>
      <c r="X71" s="131"/>
      <c r="Y71" s="124"/>
      <c r="Z71" s="154">
        <f t="shared" si="8"/>
        <v>10647005.450000001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/>
      <c r="S72" s="124"/>
      <c r="T72" s="131"/>
      <c r="U72" s="124"/>
      <c r="V72" s="131"/>
      <c r="W72" s="124"/>
      <c r="X72" s="131"/>
      <c r="Y72" s="124"/>
      <c r="Z72" s="154">
        <f t="shared" si="8"/>
        <v>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20747565.25</v>
      </c>
      <c r="O73" s="124">
        <v>23524525.900000002</v>
      </c>
      <c r="P73" s="131"/>
      <c r="Q73" s="124"/>
      <c r="R73" s="131"/>
      <c r="S73" s="125"/>
      <c r="T73" s="131"/>
      <c r="U73" s="124"/>
      <c r="V73" s="131"/>
      <c r="W73" s="124"/>
      <c r="X73" s="131"/>
      <c r="Y73" s="124"/>
      <c r="Z73" s="154">
        <f t="shared" si="8"/>
        <v>44272091.150000006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4">
        <f t="shared" si="8"/>
        <v>0</v>
      </c>
    </row>
    <row r="75" spans="1:26" ht="18" x14ac:dyDescent="0.4">
      <c r="A75" s="84" t="s">
        <v>240</v>
      </c>
      <c r="B75" s="106"/>
      <c r="C75" s="104">
        <f t="shared" ref="C75:E75" si="12">SUM(C76)</f>
        <v>424149.4</v>
      </c>
      <c r="D75" s="105">
        <f t="shared" si="12"/>
        <v>0</v>
      </c>
      <c r="E75" s="105">
        <f t="shared" si="1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>SUM(N76)</f>
        <v>346420.61</v>
      </c>
      <c r="O75" s="135">
        <f>SUM(O76)</f>
        <v>317944.53000000003</v>
      </c>
      <c r="P75" s="166"/>
      <c r="Q75" s="133"/>
      <c r="R75" s="135"/>
      <c r="S75" s="133"/>
      <c r="T75" s="135"/>
      <c r="U75" s="133"/>
      <c r="V75" s="135"/>
      <c r="W75" s="133"/>
      <c r="X75" s="135"/>
      <c r="Y75" s="133"/>
      <c r="Z75" s="160">
        <f t="shared" si="8"/>
        <v>664365.14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/>
      <c r="Q76" s="124"/>
      <c r="R76" s="131"/>
      <c r="S76" s="124"/>
      <c r="T76" s="131"/>
      <c r="U76" s="124"/>
      <c r="V76" s="131"/>
      <c r="W76" s="124"/>
      <c r="X76" s="131"/>
      <c r="Y76" s="124"/>
      <c r="Z76" s="154">
        <f t="shared" si="8"/>
        <v>664365.14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5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60">
        <f t="shared" si="8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4">
        <f t="shared" si="8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9">
        <f>SUM(N80)</f>
        <v>5628.78</v>
      </c>
      <c r="O79" s="149">
        <f>SUM(O80)</f>
        <v>5635.43</v>
      </c>
      <c r="P79" s="149"/>
      <c r="Q79" s="150"/>
      <c r="R79" s="149"/>
      <c r="S79" s="150"/>
      <c r="T79" s="149"/>
      <c r="U79" s="150"/>
      <c r="V79" s="149"/>
      <c r="W79" s="150"/>
      <c r="X79" s="149"/>
      <c r="Y79" s="150"/>
      <c r="Z79" s="160">
        <f t="shared" si="8"/>
        <v>11264.21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79">
        <v>5628.78</v>
      </c>
      <c r="O80" s="124">
        <v>5635.43</v>
      </c>
      <c r="P80" s="131"/>
      <c r="Q80" s="124"/>
      <c r="R80" s="131"/>
      <c r="S80" s="124"/>
      <c r="T80" s="131"/>
      <c r="U80" s="124"/>
      <c r="V80" s="131"/>
      <c r="W80" s="124"/>
      <c r="X80" s="131"/>
      <c r="Y80" s="124"/>
      <c r="Z80" s="154">
        <f t="shared" si="8"/>
        <v>11264.21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4">
        <f t="shared" si="8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4">
        <f t="shared" si="8"/>
        <v>0</v>
      </c>
    </row>
    <row r="83" spans="1:26" ht="17.25" x14ac:dyDescent="0.4">
      <c r="A83" s="84" t="s">
        <v>241</v>
      </c>
      <c r="B83" s="86"/>
      <c r="C83" s="87">
        <f t="shared" ref="C83:F83" si="13">SUM(C84)</f>
        <v>5080255.03</v>
      </c>
      <c r="D83" s="88">
        <f t="shared" si="13"/>
        <v>0</v>
      </c>
      <c r="E83" s="88">
        <f t="shared" si="13"/>
        <v>0</v>
      </c>
      <c r="F83" s="88">
        <f t="shared" si="13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60">
        <f t="shared" si="8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4">
        <f t="shared" si="8"/>
        <v>0</v>
      </c>
    </row>
    <row r="85" spans="1:26" ht="20.25" x14ac:dyDescent="0.4">
      <c r="A85" s="84" t="s">
        <v>242</v>
      </c>
      <c r="B85" s="86"/>
      <c r="C85" s="87">
        <f t="shared" ref="C85:F85" si="14">SUM(C86)</f>
        <v>3752773.55</v>
      </c>
      <c r="D85" s="88">
        <f t="shared" si="14"/>
        <v>0</v>
      </c>
      <c r="E85" s="88">
        <f t="shared" si="14"/>
        <v>0</v>
      </c>
      <c r="F85" s="88">
        <f t="shared" si="14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>SUM(N86:N87)</f>
        <v>0</v>
      </c>
      <c r="O85" s="134"/>
      <c r="P85" s="168"/>
      <c r="Q85" s="134"/>
      <c r="R85" s="136"/>
      <c r="S85" s="134"/>
      <c r="T85" s="136"/>
      <c r="U85" s="134"/>
      <c r="V85" s="136"/>
      <c r="W85" s="134"/>
      <c r="X85" s="136"/>
      <c r="Y85" s="134"/>
      <c r="Z85" s="160">
        <f t="shared" si="8"/>
        <v>0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/>
      <c r="Q86" s="124"/>
      <c r="R86" s="131"/>
      <c r="S86" s="124"/>
      <c r="T86" s="131"/>
      <c r="U86" s="124"/>
      <c r="V86" s="131"/>
      <c r="W86" s="124"/>
      <c r="X86" s="131"/>
      <c r="Y86" s="124"/>
      <c r="Z86" s="154">
        <f t="shared" si="8"/>
        <v>0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4">
        <f t="shared" si="8"/>
        <v>0</v>
      </c>
    </row>
    <row r="88" spans="1:26" ht="18" x14ac:dyDescent="0.4">
      <c r="A88" s="84" t="s">
        <v>243</v>
      </c>
      <c r="B88" s="86"/>
      <c r="C88" s="87">
        <f t="shared" ref="C88:E88" si="15">SUM(C89)</f>
        <v>346276384.89999998</v>
      </c>
      <c r="D88" s="88">
        <f t="shared" si="15"/>
        <v>178768483.81999999</v>
      </c>
      <c r="E88" s="88">
        <f t="shared" si="15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67"/>
      <c r="Q88" s="134"/>
      <c r="R88" s="136"/>
      <c r="S88" s="134"/>
      <c r="T88" s="136"/>
      <c r="U88" s="134"/>
      <c r="V88" s="136"/>
      <c r="W88" s="134"/>
      <c r="X88" s="136"/>
      <c r="Y88" s="134"/>
      <c r="Z88" s="160">
        <f t="shared" si="8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4">
        <f t="shared" si="8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4">
        <f t="shared" si="8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>N39+N46+N55+N65+N75+N83+N85+N88+N77+N79</f>
        <v>149940296.15000001</v>
      </c>
      <c r="O91" s="137">
        <f>O39+O46+O55+O65+O75+O83+O85+O88+O77+O79</f>
        <v>175746946.71000001</v>
      </c>
      <c r="P91" s="137">
        <f t="shared" ref="P91:Y91" si="16">SUM( P39:P90)</f>
        <v>0</v>
      </c>
      <c r="Q91" s="137">
        <f t="shared" si="16"/>
        <v>0</v>
      </c>
      <c r="R91" s="137">
        <f t="shared" si="16"/>
        <v>0</v>
      </c>
      <c r="S91" s="137">
        <f t="shared" si="16"/>
        <v>0</v>
      </c>
      <c r="T91" s="137">
        <f t="shared" si="16"/>
        <v>0</v>
      </c>
      <c r="U91" s="137">
        <f t="shared" si="16"/>
        <v>0</v>
      </c>
      <c r="V91" s="137">
        <f t="shared" si="16"/>
        <v>0</v>
      </c>
      <c r="W91" s="137">
        <f t="shared" si="16"/>
        <v>0</v>
      </c>
      <c r="X91" s="137">
        <f t="shared" si="16"/>
        <v>0</v>
      </c>
      <c r="Y91" s="137">
        <f t="shared" si="16"/>
        <v>0</v>
      </c>
      <c r="Z91" s="162">
        <f>SUM(Z39:Z90 )</f>
        <v>651374485.72000003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6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3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7">
        <v>-83593602.100000158</v>
      </c>
      <c r="N93" s="141">
        <f>(N35-N91)</f>
        <v>136640972.78999999</v>
      </c>
      <c r="O93" s="141">
        <f t="shared" ref="O93:Y93" si="17">(O35-O91)</f>
        <v>14083343.99999997</v>
      </c>
      <c r="P93" s="141">
        <f t="shared" si="17"/>
        <v>0</v>
      </c>
      <c r="Q93" s="141">
        <f t="shared" si="17"/>
        <v>0</v>
      </c>
      <c r="R93" s="141">
        <f t="shared" si="17"/>
        <v>0</v>
      </c>
      <c r="S93" s="141">
        <f t="shared" si="17"/>
        <v>0</v>
      </c>
      <c r="T93" s="141">
        <f t="shared" si="17"/>
        <v>0</v>
      </c>
      <c r="U93" s="141">
        <f t="shared" si="17"/>
        <v>0</v>
      </c>
      <c r="V93" s="141">
        <f t="shared" si="17"/>
        <v>0</v>
      </c>
      <c r="W93" s="141">
        <f t="shared" si="17"/>
        <v>0</v>
      </c>
      <c r="X93" s="141">
        <f t="shared" si="17"/>
        <v>0</v>
      </c>
      <c r="Y93" s="141">
        <f t="shared" si="17"/>
        <v>0</v>
      </c>
      <c r="Z93" s="163">
        <f>(Z35-Z91)</f>
        <v>301448633.57999992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8"/>
      <c r="N94" s="151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64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:Z34 Z39:Z9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C81F2-3E79-426F-8222-73211FD7482B}">
  <dimension ref="C4:M34"/>
  <sheetViews>
    <sheetView topLeftCell="A28" workbookViewId="0">
      <selection activeCell="G22" sqref="G22"/>
    </sheetView>
  </sheetViews>
  <sheetFormatPr baseColWidth="10" defaultRowHeight="15" x14ac:dyDescent="0.25"/>
  <cols>
    <col min="7" max="7" width="11.85546875" bestFit="1" customWidth="1"/>
  </cols>
  <sheetData>
    <row r="4" spans="3:13" x14ac:dyDescent="0.25">
      <c r="E4" t="s">
        <v>269</v>
      </c>
      <c r="F4">
        <v>4.66</v>
      </c>
    </row>
    <row r="8" spans="3:13" x14ac:dyDescent="0.25">
      <c r="C8" t="s">
        <v>267</v>
      </c>
    </row>
    <row r="9" spans="3:13" x14ac:dyDescent="0.25">
      <c r="C9">
        <v>2023</v>
      </c>
      <c r="D9">
        <v>2199872602.46</v>
      </c>
      <c r="E9">
        <f>D9/D10</f>
        <v>1.128320944554507</v>
      </c>
      <c r="G9" t="s">
        <v>270</v>
      </c>
      <c r="J9" s="142">
        <v>0.24</v>
      </c>
    </row>
    <row r="10" spans="3:13" x14ac:dyDescent="0.25">
      <c r="C10">
        <v>2022</v>
      </c>
      <c r="D10">
        <v>1949686933.5600002</v>
      </c>
      <c r="G10" t="s">
        <v>271</v>
      </c>
      <c r="J10" s="142">
        <v>0.18</v>
      </c>
    </row>
    <row r="11" spans="3:13" x14ac:dyDescent="0.25">
      <c r="H11" t="s">
        <v>272</v>
      </c>
    </row>
    <row r="12" spans="3:13" x14ac:dyDescent="0.25">
      <c r="C12" t="s">
        <v>268</v>
      </c>
      <c r="D12">
        <v>2283466204.5599999</v>
      </c>
      <c r="E12">
        <f>D12/D13</f>
        <v>1.1545216719588478</v>
      </c>
    </row>
    <row r="13" spans="3:13" x14ac:dyDescent="0.25">
      <c r="D13">
        <v>1977846115.8599997</v>
      </c>
      <c r="G13" t="s">
        <v>274</v>
      </c>
      <c r="M13" s="169">
        <v>4.2700000000000002E-2</v>
      </c>
    </row>
    <row r="14" spans="3:13" x14ac:dyDescent="0.25">
      <c r="G14" t="s">
        <v>275</v>
      </c>
      <c r="M14" s="142">
        <v>0.35</v>
      </c>
    </row>
    <row r="15" spans="3:13" x14ac:dyDescent="0.25">
      <c r="G15" t="s">
        <v>273</v>
      </c>
      <c r="M15" s="142">
        <v>0.22</v>
      </c>
    </row>
    <row r="18" spans="3:10" x14ac:dyDescent="0.25">
      <c r="C18" t="s">
        <v>276</v>
      </c>
    </row>
    <row r="19" spans="3:10" x14ac:dyDescent="0.25">
      <c r="C19">
        <v>2023</v>
      </c>
      <c r="D19">
        <v>171696872.61000004</v>
      </c>
      <c r="E19">
        <f>D19/D20</f>
        <v>0.94654134889835484</v>
      </c>
      <c r="G19" t="s">
        <v>277</v>
      </c>
      <c r="J19" s="169">
        <v>8.8999999999999999E-3</v>
      </c>
    </row>
    <row r="20" spans="3:10" x14ac:dyDescent="0.25">
      <c r="C20">
        <v>2022</v>
      </c>
      <c r="D20">
        <v>181393948.41000006</v>
      </c>
    </row>
    <row r="22" spans="3:10" x14ac:dyDescent="0.25">
      <c r="C22" t="s">
        <v>278</v>
      </c>
      <c r="D22">
        <v>3094653472.0699997</v>
      </c>
      <c r="E22">
        <f>D22/D23</f>
        <v>1.0603254442300214</v>
      </c>
      <c r="G22" t="s">
        <v>284</v>
      </c>
      <c r="J22">
        <v>2.17</v>
      </c>
    </row>
    <row r="23" spans="3:10" x14ac:dyDescent="0.25">
      <c r="D23">
        <v>2918588334.2800002</v>
      </c>
    </row>
    <row r="25" spans="3:10" x14ac:dyDescent="0.25">
      <c r="C25" t="s">
        <v>279</v>
      </c>
      <c r="D25">
        <v>3266350344.6799998</v>
      </c>
      <c r="E25">
        <f>D25/D26</f>
        <v>1.0536674234943157</v>
      </c>
    </row>
    <row r="26" spans="3:10" x14ac:dyDescent="0.25">
      <c r="D26">
        <v>3099982282.6900001</v>
      </c>
    </row>
    <row r="29" spans="3:10" x14ac:dyDescent="0.25">
      <c r="C29" t="s">
        <v>280</v>
      </c>
      <c r="D29">
        <v>121499080.86</v>
      </c>
      <c r="E29">
        <f>D29/D30</f>
        <v>1.34725048160932</v>
      </c>
      <c r="G29" t="s">
        <v>281</v>
      </c>
      <c r="J29">
        <v>4.12</v>
      </c>
    </row>
    <row r="30" spans="3:10" x14ac:dyDescent="0.25">
      <c r="D30">
        <v>90182993.080000013</v>
      </c>
      <c r="G30" t="s">
        <v>282</v>
      </c>
      <c r="J30" s="170">
        <v>1.46</v>
      </c>
    </row>
    <row r="31" spans="3:10" x14ac:dyDescent="0.25">
      <c r="G31" t="s">
        <v>283</v>
      </c>
      <c r="J31">
        <v>1.22</v>
      </c>
    </row>
    <row r="32" spans="3:10" x14ac:dyDescent="0.25">
      <c r="C32" t="s">
        <v>285</v>
      </c>
    </row>
    <row r="33" spans="3:5" x14ac:dyDescent="0.25">
      <c r="C33">
        <v>2023</v>
      </c>
      <c r="D33">
        <v>153747586.50999999</v>
      </c>
      <c r="E33">
        <f>D33/D34</f>
        <v>1.1828864158080949</v>
      </c>
    </row>
    <row r="34" spans="3:5" x14ac:dyDescent="0.25">
      <c r="C34">
        <v>2022</v>
      </c>
      <c r="D34">
        <v>129976627.05000001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Resultados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2024-04-29T16:18:25Z</dcterms:modified>
</cp:coreProperties>
</file>