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AP\Desktop\USB\INF_FINANCIERA\"/>
    </mc:Choice>
  </mc:AlternateContent>
  <xr:revisionPtr revIDLastSave="0" documentId="8_{9C4A8F12-75E3-4311-B811-6775051D291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5" i="1" l="1"/>
  <c r="O91" i="1"/>
  <c r="P91" i="1" l="1"/>
  <c r="P79" i="1"/>
  <c r="P75" i="1"/>
  <c r="P65" i="1"/>
  <c r="P55" i="1"/>
  <c r="P46" i="1"/>
  <c r="P39" i="1"/>
  <c r="P35" i="1"/>
  <c r="P25" i="1"/>
  <c r="P20" i="1"/>
  <c r="Z20" i="1" s="1"/>
  <c r="P17" i="1"/>
  <c r="P14" i="1"/>
  <c r="P8" i="1"/>
  <c r="O25" i="1"/>
  <c r="Z25" i="1" s="1"/>
  <c r="O17" i="1"/>
  <c r="O20" i="1"/>
  <c r="O14" i="1"/>
  <c r="O8" i="1"/>
  <c r="O79" i="1"/>
  <c r="O75" i="1"/>
  <c r="O65" i="1"/>
  <c r="O55" i="1"/>
  <c r="O46" i="1"/>
  <c r="N39" i="1"/>
  <c r="O39" i="1"/>
  <c r="Z70" i="1"/>
  <c r="Z74" i="1"/>
  <c r="Z51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35" i="1"/>
  <c r="N25" i="1"/>
  <c r="N20" i="1"/>
  <c r="N8" i="1"/>
  <c r="N14" i="1"/>
  <c r="N17" i="1"/>
  <c r="Q91" i="1"/>
  <c r="R91" i="1"/>
  <c r="S91" i="1"/>
  <c r="T91" i="1"/>
  <c r="U91" i="1"/>
  <c r="V91" i="1"/>
  <c r="W91" i="1"/>
  <c r="X91" i="1"/>
  <c r="Y91" i="1"/>
  <c r="Q35" i="1"/>
  <c r="R35" i="1"/>
  <c r="S35" i="1"/>
  <c r="S93" i="1" s="1"/>
  <c r="T35" i="1"/>
  <c r="T93" i="1" s="1"/>
  <c r="U35" i="1"/>
  <c r="U93" i="1" s="1"/>
  <c r="V35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15" i="1"/>
  <c r="Z16" i="1"/>
  <c r="Z18" i="1"/>
  <c r="Z19" i="1"/>
  <c r="Z21" i="1"/>
  <c r="Z22" i="1"/>
  <c r="Z23" i="1"/>
  <c r="Z24" i="1"/>
  <c r="Z26" i="1"/>
  <c r="Z27" i="1"/>
  <c r="Z28" i="1"/>
  <c r="Z29" i="1"/>
  <c r="Z30" i="1"/>
  <c r="Z31" i="1"/>
  <c r="Z32" i="1"/>
  <c r="Z33" i="1"/>
  <c r="Z34" i="1"/>
  <c r="Z10" i="1"/>
  <c r="Z11" i="1"/>
  <c r="Z12" i="1"/>
  <c r="Z13" i="1"/>
  <c r="Z14" i="1"/>
  <c r="Z9" i="1"/>
  <c r="Z8" i="1"/>
  <c r="Z17" i="1" l="1"/>
  <c r="Z35" i="1" s="1"/>
  <c r="Z65" i="1"/>
  <c r="O93" i="1"/>
  <c r="Z39" i="1"/>
  <c r="N91" i="1"/>
  <c r="N93" i="1" s="1"/>
  <c r="P93" i="1"/>
  <c r="Q93" i="1"/>
  <c r="V93" i="1"/>
  <c r="R93" i="1"/>
  <c r="Z91" i="1" l="1"/>
  <c r="Z93" i="1" s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<sst xmlns="http://schemas.openxmlformats.org/spreadsheetml/2006/main" count="1008" uniqueCount="267">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</sst>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25" fillId="0" borderId="20" xfId="1" applyFont="1" applyFill="1" applyBorder="1"/>
    <xf numFmtId="43" fontId="26" fillId="0" borderId="20" xfId="1" applyFont="1" applyFill="1" applyBorder="1"/>
    <xf numFmtId="43" fontId="18" fillId="6" borderId="5" xfId="1" applyFont="1" applyFill="1" applyBorder="1"/>
    <xf numFmtId="43" fontId="27" fillId="6" borderId="0" xfId="1" applyFont="1" applyFill="1" applyBorder="1"/>
    <xf numFmtId="43" fontId="27" fillId="0" borderId="20" xfId="1" applyFont="1" applyFill="1" applyBorder="1"/>
    <xf numFmtId="43" fontId="27" fillId="0" borderId="0" xfId="1" applyFont="1" applyFill="1" applyBorder="1"/>
    <xf numFmtId="43" fontId="28" fillId="6" borderId="0" xfId="1" applyFont="1" applyFill="1" applyBorder="1"/>
    <xf numFmtId="43" fontId="28" fillId="0" borderId="20" xfId="1" applyFont="1" applyFill="1" applyBorder="1"/>
    <xf numFmtId="43" fontId="29" fillId="6" borderId="1" xfId="1" applyFont="1" applyFill="1" applyBorder="1"/>
    <xf numFmtId="43" fontId="29" fillId="0" borderId="21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4" t="s">
        <v>78</v>
      </c>
      <c r="K6" s="174"/>
      <c r="L6" s="174" t="s">
        <v>79</v>
      </c>
      <c r="M6" s="174"/>
      <c r="N6" s="174" t="s">
        <v>80</v>
      </c>
      <c r="O6" s="174"/>
      <c r="Q6" s="38" t="s">
        <v>77</v>
      </c>
      <c r="R6" s="174" t="s">
        <v>78</v>
      </c>
      <c r="S6" s="174"/>
      <c r="T6" s="174" t="s">
        <v>79</v>
      </c>
      <c r="U6" s="174"/>
      <c r="V6" s="174" t="s">
        <v>80</v>
      </c>
      <c r="W6" s="174"/>
      <c r="Y6" s="39"/>
      <c r="Z6" s="174" t="s">
        <v>78</v>
      </c>
      <c r="AA6" s="174"/>
      <c r="AB6" s="174" t="s">
        <v>79</v>
      </c>
      <c r="AC6" s="174"/>
      <c r="AD6" s="174" t="s">
        <v>80</v>
      </c>
      <c r="AE6" s="174"/>
      <c r="AG6" s="39"/>
      <c r="AH6" s="174" t="s">
        <v>78</v>
      </c>
      <c r="AI6" s="174"/>
      <c r="AJ6" s="174" t="s">
        <v>79</v>
      </c>
      <c r="AK6" s="174"/>
      <c r="AL6" s="174" t="s">
        <v>80</v>
      </c>
      <c r="AM6" s="174"/>
      <c r="AO6" s="40"/>
      <c r="AP6" s="174" t="s">
        <v>78</v>
      </c>
      <c r="AQ6" s="174"/>
      <c r="AR6" s="174" t="s">
        <v>79</v>
      </c>
      <c r="AS6" s="174"/>
      <c r="AT6" s="174" t="s">
        <v>80</v>
      </c>
      <c r="AU6" s="174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90" zoomScaleNormal="90" workbookViewId="0">
      <pane xSplit="1" ySplit="3" topLeftCell="M5" activePane="bottomRight" state="frozen"/>
      <selection activeCell="A2" sqref="A2"/>
      <selection pane="topRight" activeCell="B2" sqref="B2"/>
      <selection pane="bottomLeft" activeCell="A5" sqref="A5"/>
      <selection pane="bottomRight" activeCell="O43" sqref="O43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9" width="17.42578125" style="2" customWidth="1"/>
    <col min="20" max="20" width="17.28515625" style="2" customWidth="1"/>
    <col min="21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32084815.270000003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7" t="s">
        <v>2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  <c r="N3" s="175" t="s">
        <v>266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41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2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66"/>
      <c r="I5" s="166"/>
      <c r="J5" s="166"/>
      <c r="K5" s="166"/>
      <c r="L5" s="166"/>
      <c r="M5" s="166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1"/>
    </row>
    <row r="6" spans="1:26" x14ac:dyDescent="0.25">
      <c r="B6" s="25"/>
      <c r="C6" s="81"/>
      <c r="D6" s="82"/>
      <c r="E6" s="82"/>
      <c r="F6" s="82"/>
      <c r="G6" s="82"/>
      <c r="H6" s="166"/>
      <c r="I6" s="166"/>
      <c r="J6" s="166"/>
      <c r="K6" s="166"/>
      <c r="L6" s="166"/>
      <c r="M6" s="166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2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2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7">
        <v>322636320.00999999</v>
      </c>
      <c r="I8" s="167">
        <v>318185545.47000003</v>
      </c>
      <c r="J8" s="167">
        <v>221192455.30000001</v>
      </c>
      <c r="K8" s="167">
        <v>389276726.77000004</v>
      </c>
      <c r="L8" s="167">
        <v>441039853.73000002</v>
      </c>
      <c r="M8" s="167">
        <v>429295418.04000002</v>
      </c>
      <c r="N8" s="168">
        <f>SUM(N9:N13)</f>
        <v>88131101.409999996</v>
      </c>
      <c r="O8" s="168">
        <f>SUM(O9:O13)</f>
        <v>83205553.039999992</v>
      </c>
      <c r="P8" s="168">
        <f>SUM(P9:P13)</f>
        <v>24878332.600000001</v>
      </c>
      <c r="Q8" s="139"/>
      <c r="R8" s="130"/>
      <c r="S8" s="139"/>
      <c r="T8" s="130"/>
      <c r="U8" s="139"/>
      <c r="V8" s="130"/>
      <c r="W8" s="139"/>
      <c r="X8" s="130"/>
      <c r="Y8" s="139"/>
      <c r="Z8" s="153">
        <f>SUM( N8:Y8)</f>
        <v>196214987.04999998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4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>
        <v>18468606.240000002</v>
      </c>
      <c r="Q10" s="127"/>
      <c r="R10" s="129"/>
      <c r="S10" s="127"/>
      <c r="T10" s="129"/>
      <c r="U10" s="127"/>
      <c r="V10" s="129"/>
      <c r="W10" s="122"/>
      <c r="X10" s="143"/>
      <c r="Y10" s="122"/>
      <c r="Z10" s="154">
        <f t="shared" ref="Z10:Z34" si="0">SUM(N10:Y10 )</f>
        <v>157301917.71000001</v>
      </c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>
        <v>4456737.8499999996</v>
      </c>
      <c r="P11" s="129"/>
      <c r="Q11" s="127"/>
      <c r="R11" s="129"/>
      <c r="S11" s="127"/>
      <c r="T11" s="129"/>
      <c r="U11" s="127"/>
      <c r="V11" s="129"/>
      <c r="W11" s="127"/>
      <c r="X11" s="129"/>
      <c r="Y11" s="127"/>
      <c r="Z11" s="154">
        <f t="shared" si="0"/>
        <v>4456737.8499999996</v>
      </c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2451159.41</v>
      </c>
      <c r="P12" s="129">
        <v>1210141.6599999999</v>
      </c>
      <c r="Q12" s="127"/>
      <c r="R12" s="129"/>
      <c r="S12" s="127"/>
      <c r="T12" s="129"/>
      <c r="U12" s="127"/>
      <c r="V12" s="129"/>
      <c r="W12" s="127"/>
      <c r="X12" s="129"/>
      <c r="Y12" s="127"/>
      <c r="Z12" s="154">
        <f>SUM(N12:Y12 )</f>
        <v>6225593.5500000007</v>
      </c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10732711.140000001</v>
      </c>
      <c r="P13" s="129">
        <v>5199584.7</v>
      </c>
      <c r="Q13" s="127"/>
      <c r="R13" s="129"/>
      <c r="S13" s="127"/>
      <c r="T13" s="129"/>
      <c r="U13" s="127"/>
      <c r="V13" s="129"/>
      <c r="W13" s="127"/>
      <c r="X13" s="129"/>
      <c r="Y13" s="127"/>
      <c r="Z13" s="154">
        <f t="shared" si="0"/>
        <v>28230737.940000001</v>
      </c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67">
        <v>49195560.280000009</v>
      </c>
      <c r="I14" s="167">
        <v>56188486.119999997</v>
      </c>
      <c r="J14" s="167">
        <v>27022194.649999999</v>
      </c>
      <c r="K14" s="167">
        <v>45997661.43</v>
      </c>
      <c r="L14" s="167">
        <v>63559834.149999991</v>
      </c>
      <c r="M14" s="167">
        <v>78793691.700000003</v>
      </c>
      <c r="N14" s="168">
        <f>SUM(N15:N16)</f>
        <v>22271749.759999998</v>
      </c>
      <c r="O14" s="168">
        <f>SUM(O15:O16)</f>
        <v>6362527.1600000001</v>
      </c>
      <c r="P14" s="168">
        <f>SUM(P15:P16)</f>
        <v>11057080.33</v>
      </c>
      <c r="Q14" s="139"/>
      <c r="R14" s="130"/>
      <c r="S14" s="139"/>
      <c r="T14" s="130"/>
      <c r="U14" s="139"/>
      <c r="V14" s="130"/>
      <c r="W14" s="139"/>
      <c r="X14" s="130"/>
      <c r="Y14" s="139"/>
      <c r="Z14" s="155">
        <f t="shared" si="0"/>
        <v>39691357.25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>
        <v>443155.49</v>
      </c>
      <c r="Q15" s="127"/>
      <c r="R15" s="129"/>
      <c r="S15" s="127"/>
      <c r="T15" s="129"/>
      <c r="U15" s="127"/>
      <c r="V15" s="129"/>
      <c r="W15" s="127"/>
      <c r="X15" s="129"/>
      <c r="Y15" s="127"/>
      <c r="Z15" s="154">
        <f t="shared" si="0"/>
        <v>1643399.57</v>
      </c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>
        <v>10613924.84</v>
      </c>
      <c r="Q16" s="127"/>
      <c r="R16" s="129"/>
      <c r="S16" s="127"/>
      <c r="T16" s="129"/>
      <c r="U16" s="127"/>
      <c r="V16" s="129"/>
      <c r="W16" s="127"/>
      <c r="X16" s="129"/>
      <c r="Y16" s="127"/>
      <c r="Z16" s="154">
        <f t="shared" si="0"/>
        <v>38047957.68</v>
      </c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2">SUM(D18:D19)</f>
        <v>6006571.1699999999</v>
      </c>
      <c r="E17" s="98">
        <f t="shared" si="2"/>
        <v>5582390.8399999999</v>
      </c>
      <c r="F17" s="98">
        <v>8348631.21</v>
      </c>
      <c r="G17" s="98">
        <v>14340140.469999999</v>
      </c>
      <c r="H17" s="167">
        <v>7496906.3300000001</v>
      </c>
      <c r="I17" s="167">
        <v>9122636.1099999994</v>
      </c>
      <c r="J17" s="167">
        <v>3636560.91</v>
      </c>
      <c r="K17" s="167">
        <v>6285699.2400000002</v>
      </c>
      <c r="L17" s="167">
        <v>21611888.059999999</v>
      </c>
      <c r="M17" s="167">
        <v>21647654.510000002</v>
      </c>
      <c r="N17" s="168">
        <f>SUM(N18)</f>
        <v>767159.26</v>
      </c>
      <c r="O17" s="168">
        <f>SUM(O18)</f>
        <v>1411085.19</v>
      </c>
      <c r="P17" s="168">
        <f>SUM(P18)</f>
        <v>1967997.24</v>
      </c>
      <c r="Q17" s="139"/>
      <c r="R17" s="130"/>
      <c r="S17" s="139"/>
      <c r="T17" s="130"/>
      <c r="U17" s="139"/>
      <c r="V17" s="130"/>
      <c r="W17" s="139"/>
      <c r="X17" s="130"/>
      <c r="Y17" s="139"/>
      <c r="Z17" s="155">
        <f t="shared" si="0"/>
        <v>4146241.6900000004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767159.26</v>
      </c>
      <c r="O18" s="127">
        <v>1411085.19</v>
      </c>
      <c r="P18" s="129">
        <v>1967997.24</v>
      </c>
      <c r="Q18" s="127"/>
      <c r="R18" s="129"/>
      <c r="S18" s="127"/>
      <c r="T18" s="129"/>
      <c r="U18" s="127"/>
      <c r="V18" s="129"/>
      <c r="W18" s="127"/>
      <c r="X18" s="129"/>
      <c r="Y18" s="127"/>
      <c r="Z18" s="154">
        <f t="shared" si="0"/>
        <v>4146241.6900000004</v>
      </c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4">
        <f t="shared" si="0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7">
        <v>40922007.630000003</v>
      </c>
      <c r="I20" s="167">
        <v>71594621.879999995</v>
      </c>
      <c r="J20" s="167">
        <v>72167210.460000008</v>
      </c>
      <c r="K20" s="167">
        <v>57803828.150000006</v>
      </c>
      <c r="L20" s="167">
        <v>53107301.030000001</v>
      </c>
      <c r="M20" s="167">
        <v>52885024.500000007</v>
      </c>
      <c r="N20" s="168">
        <f>SUM(N21:N24)</f>
        <v>8512703.7799999993</v>
      </c>
      <c r="O20" s="168">
        <f>SUM(O21:O24)</f>
        <v>7636925.5600000005</v>
      </c>
      <c r="P20" s="168">
        <f>SUM(P21:P24)</f>
        <v>3448754.8400000003</v>
      </c>
      <c r="Q20" s="139"/>
      <c r="R20" s="130"/>
      <c r="S20" s="139"/>
      <c r="T20" s="130"/>
      <c r="U20" s="139"/>
      <c r="V20" s="130"/>
      <c r="W20" s="139"/>
      <c r="X20" s="130"/>
      <c r="Y20" s="139"/>
      <c r="Z20" s="155">
        <f t="shared" si="0"/>
        <v>19598384.18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>
        <v>848907.66</v>
      </c>
      <c r="Q21" s="127"/>
      <c r="R21" s="129"/>
      <c r="S21" s="127"/>
      <c r="T21" s="129"/>
      <c r="U21" s="127"/>
      <c r="V21" s="129"/>
      <c r="W21" s="127"/>
      <c r="X21" s="129"/>
      <c r="Y21" s="127"/>
      <c r="Z21" s="154">
        <f t="shared" si="0"/>
        <v>2807821.1100000003</v>
      </c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/>
      <c r="V22" s="129"/>
      <c r="W22" s="127"/>
      <c r="X22" s="129"/>
      <c r="Y22" s="127"/>
      <c r="Z22" s="154">
        <f t="shared" si="0"/>
        <v>0</v>
      </c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7471553.8700000001</v>
      </c>
      <c r="O23" s="127">
        <v>6719162.0200000005</v>
      </c>
      <c r="P23" s="129">
        <v>2599847.1800000002</v>
      </c>
      <c r="Q23" s="127"/>
      <c r="R23" s="129"/>
      <c r="S23" s="127"/>
      <c r="T23" s="129"/>
      <c r="U23" s="127"/>
      <c r="V23" s="129"/>
      <c r="W23" s="127"/>
      <c r="X23" s="129"/>
      <c r="Y23" s="127"/>
      <c r="Z23" s="154">
        <f t="shared" si="0"/>
        <v>16790563.07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4">
        <f t="shared" si="0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3">SUM(C26:C30)</f>
        <v>729278324.88</v>
      </c>
      <c r="D25" s="98">
        <f t="shared" si="3"/>
        <v>849535921.20999992</v>
      </c>
      <c r="E25" s="98">
        <f t="shared" si="3"/>
        <v>839596076.45999992</v>
      </c>
      <c r="F25" s="98">
        <v>1071939683.95</v>
      </c>
      <c r="G25" s="98">
        <v>1171334909.6499999</v>
      </c>
      <c r="H25" s="167">
        <v>1097601837.5999999</v>
      </c>
      <c r="I25" s="167">
        <v>1154695284.6899998</v>
      </c>
      <c r="J25" s="167">
        <v>586208388.46000004</v>
      </c>
      <c r="K25" s="167">
        <v>1241919421.6599998</v>
      </c>
      <c r="L25" s="167">
        <v>1370368056.5900002</v>
      </c>
      <c r="M25" s="167">
        <v>1617250813.71</v>
      </c>
      <c r="N25" s="168">
        <f>SUM(N26:N28)</f>
        <v>166898554.72999999</v>
      </c>
      <c r="O25" s="168">
        <f>SUM(O26:O28)</f>
        <v>169187702.58000001</v>
      </c>
      <c r="P25" s="168">
        <f>SUM(P26:P28)</f>
        <v>109497717.95999999</v>
      </c>
      <c r="Q25" s="139"/>
      <c r="R25" s="130"/>
      <c r="S25" s="139"/>
      <c r="T25" s="130"/>
      <c r="U25" s="139"/>
      <c r="V25" s="130"/>
      <c r="W25" s="139"/>
      <c r="X25" s="130"/>
      <c r="Y25" s="139"/>
      <c r="Z25" s="155">
        <f t="shared" si="0"/>
        <v>445583975.26999998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106335771</v>
      </c>
      <c r="P26" s="129">
        <v>62548741</v>
      </c>
      <c r="Q26" s="127"/>
      <c r="R26" s="129"/>
      <c r="S26" s="127"/>
      <c r="T26" s="129"/>
      <c r="U26" s="127"/>
      <c r="V26" s="129"/>
      <c r="W26" s="127"/>
      <c r="X26" s="129"/>
      <c r="Y26" s="127"/>
      <c r="Z26" s="154">
        <f t="shared" si="0"/>
        <v>273544560</v>
      </c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>
        <v>46651532</v>
      </c>
      <c r="Q27" s="127"/>
      <c r="R27" s="129"/>
      <c r="S27" s="127"/>
      <c r="T27" s="129"/>
      <c r="U27" s="127"/>
      <c r="V27" s="129"/>
      <c r="W27" s="127"/>
      <c r="X27" s="129"/>
      <c r="Y27" s="127"/>
      <c r="Z27" s="154">
        <f t="shared" si="0"/>
        <v>139954600</v>
      </c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>
        <v>297444.96000000002</v>
      </c>
      <c r="Q28" s="127"/>
      <c r="R28" s="129"/>
      <c r="S28" s="127"/>
      <c r="T28" s="129"/>
      <c r="U28" s="127"/>
      <c r="V28" s="129"/>
      <c r="W28" s="127"/>
      <c r="X28" s="129"/>
      <c r="Y28" s="127"/>
      <c r="Z28" s="154">
        <f t="shared" si="0"/>
        <v>32084815.270000003</v>
      </c>
    </row>
    <row r="29" spans="1:26" s="94" customFormat="1" ht="17.25" x14ac:dyDescent="0.4">
      <c r="A29" s="89" t="s">
        <v>251</v>
      </c>
      <c r="B29" s="91"/>
      <c r="C29" s="92"/>
      <c r="D29" s="93">
        <f t="shared" ref="D29:H29" si="4">SUM(D30)</f>
        <v>31807008.559999999</v>
      </c>
      <c r="E29" s="93">
        <f t="shared" si="4"/>
        <v>18876550.5</v>
      </c>
      <c r="F29" s="93">
        <f t="shared" si="4"/>
        <v>41815903.75</v>
      </c>
      <c r="G29" s="98">
        <f t="shared" si="4"/>
        <v>25132947.600000001</v>
      </c>
      <c r="H29" s="167">
        <f t="shared" si="4"/>
        <v>22619653.199999999</v>
      </c>
      <c r="I29" s="167">
        <v>14912499</v>
      </c>
      <c r="J29" s="167">
        <v>0</v>
      </c>
      <c r="K29" s="167">
        <v>0</v>
      </c>
      <c r="L29" s="167">
        <v>0</v>
      </c>
      <c r="M29" s="167">
        <v>0</v>
      </c>
      <c r="N29" s="168"/>
      <c r="O29" s="169"/>
      <c r="P29" s="168"/>
      <c r="Q29" s="139"/>
      <c r="R29" s="130"/>
      <c r="S29" s="139"/>
      <c r="T29" s="130"/>
      <c r="U29" s="139"/>
      <c r="V29" s="130"/>
      <c r="W29" s="139"/>
      <c r="X29" s="130"/>
      <c r="Y29" s="139"/>
      <c r="Z29" s="155">
        <f t="shared" si="0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4">
        <f t="shared" si="0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5">SUM(C32:C33)</f>
        <v>15808357.029999999</v>
      </c>
      <c r="D31" s="98">
        <f t="shared" si="5"/>
        <v>4201344.5999999996</v>
      </c>
      <c r="E31" s="98">
        <f t="shared" si="5"/>
        <v>0</v>
      </c>
      <c r="F31" s="98">
        <f>SUM(F32:F33)</f>
        <v>0</v>
      </c>
      <c r="G31" s="98">
        <v>0</v>
      </c>
      <c r="H31" s="167">
        <v>0</v>
      </c>
      <c r="I31" s="170">
        <v>0</v>
      </c>
      <c r="J31" s="167">
        <v>0</v>
      </c>
      <c r="K31" s="167">
        <v>0</v>
      </c>
      <c r="L31" s="167">
        <v>0</v>
      </c>
      <c r="M31" s="167">
        <v>0</v>
      </c>
      <c r="N31" s="168"/>
      <c r="O31" s="169"/>
      <c r="P31" s="171"/>
      <c r="Q31" s="139"/>
      <c r="R31" s="130"/>
      <c r="S31" s="139"/>
      <c r="T31" s="130"/>
      <c r="U31" s="139"/>
      <c r="V31" s="130"/>
      <c r="W31" s="139"/>
      <c r="X31" s="130"/>
      <c r="Y31" s="139"/>
      <c r="Z31" s="155">
        <f t="shared" si="0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4">
        <f t="shared" si="0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4">
        <f t="shared" si="0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31"/>
      <c r="W34" s="124"/>
      <c r="X34" s="131"/>
      <c r="Y34" s="124"/>
      <c r="Z34" s="154">
        <f t="shared" si="0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2">
        <v>1540472285.0499997</v>
      </c>
      <c r="I35" s="172">
        <v>1624699073.27</v>
      </c>
      <c r="J35" s="172">
        <v>910226809.77999997</v>
      </c>
      <c r="K35" s="172">
        <v>1741283337.25</v>
      </c>
      <c r="L35" s="172">
        <v>1949686933.5600002</v>
      </c>
      <c r="M35" s="172">
        <v>2199872602.46</v>
      </c>
      <c r="N35" s="173">
        <f>N8+N14+N17+N20+N25+N29+N31</f>
        <v>286581268.94</v>
      </c>
      <c r="O35" s="173">
        <f>O8+O14+O17+O20+O25+O29+O31</f>
        <v>267803793.53</v>
      </c>
      <c r="P35" s="173">
        <f>P8+P14+P17+P20+P25+P29+P31</f>
        <v>150849882.97</v>
      </c>
      <c r="Q35" s="132">
        <f t="shared" ref="Q35:Y35" si="6">SUM( Q8:Q34)</f>
        <v>0</v>
      </c>
      <c r="R35" s="132">
        <f t="shared" si="6"/>
        <v>0</v>
      </c>
      <c r="S35" s="132">
        <f t="shared" si="6"/>
        <v>0</v>
      </c>
      <c r="T35" s="132">
        <f t="shared" si="6"/>
        <v>0</v>
      </c>
      <c r="U35" s="132">
        <f t="shared" si="6"/>
        <v>0</v>
      </c>
      <c r="V35" s="132">
        <f t="shared" si="6"/>
        <v>0</v>
      </c>
      <c r="W35" s="132">
        <f t="shared" si="6"/>
        <v>0</v>
      </c>
      <c r="X35" s="132">
        <f t="shared" si="6"/>
        <v>0</v>
      </c>
      <c r="Y35" s="132">
        <f t="shared" si="6"/>
        <v>0</v>
      </c>
      <c r="Z35" s="156">
        <f>SUM(Z8:Z34 )</f>
        <v>1410469890.8800001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2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2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2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7">SUM(D40:D45)</f>
        <v>401815547.27999997</v>
      </c>
      <c r="E39" s="88">
        <f t="shared" si="7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>SUM(N40:N45)</f>
        <v>51957201.689999998</v>
      </c>
      <c r="O39" s="135">
        <f>SUM(O40:O45)</f>
        <v>53225004.429999992</v>
      </c>
      <c r="P39" s="135">
        <f>SUM(P40:P45)</f>
        <v>49624261.140000001</v>
      </c>
      <c r="Q39" s="133"/>
      <c r="R39" s="135"/>
      <c r="S39" s="133"/>
      <c r="T39" s="135"/>
      <c r="U39" s="133"/>
      <c r="V39" s="135"/>
      <c r="W39" s="133"/>
      <c r="X39" s="135"/>
      <c r="Y39" s="133"/>
      <c r="Z39" s="157">
        <f>SUM( N39:Y39)</f>
        <v>154806467.25999999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>
        <v>35531353.310000002</v>
      </c>
      <c r="Q40" s="124"/>
      <c r="R40" s="131"/>
      <c r="S40" s="124"/>
      <c r="T40" s="131"/>
      <c r="U40" s="124"/>
      <c r="V40" s="131"/>
      <c r="W40" s="124"/>
      <c r="X40" s="131"/>
      <c r="Y40" s="124"/>
      <c r="Z40" s="152">
        <f>SUM(N40:Y40 )</f>
        <v>106266777.86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>
        <v>1031647.1900000001</v>
      </c>
      <c r="Q41" s="124"/>
      <c r="R41" s="131"/>
      <c r="S41" s="124"/>
      <c r="T41" s="131"/>
      <c r="U41" s="124"/>
      <c r="V41" s="131"/>
      <c r="W41" s="124"/>
      <c r="X41" s="131"/>
      <c r="Y41" s="124"/>
      <c r="Z41" s="152">
        <f t="shared" ref="Z41:Z90" si="8">SUM(N41:Y41 )</f>
        <v>3798311.39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>
        <v>7387665.2999999998</v>
      </c>
      <c r="Q42" s="124"/>
      <c r="R42" s="131"/>
      <c r="S42" s="124"/>
      <c r="T42" s="131"/>
      <c r="U42" s="124"/>
      <c r="V42" s="131"/>
      <c r="W42" s="124"/>
      <c r="X42" s="131"/>
      <c r="Y42" s="124"/>
      <c r="Z42" s="152">
        <f t="shared" si="8"/>
        <v>22115985.969999999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>
        <v>4282276.58</v>
      </c>
      <c r="Q43" s="124"/>
      <c r="R43" s="131"/>
      <c r="S43" s="124"/>
      <c r="T43" s="131"/>
      <c r="U43" s="124"/>
      <c r="V43" s="131"/>
      <c r="W43" s="124"/>
      <c r="X43" s="131"/>
      <c r="Y43" s="124"/>
      <c r="Z43" s="152">
        <f t="shared" si="8"/>
        <v>18145146.800000001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>
        <v>104666.84</v>
      </c>
      <c r="Q44" s="125"/>
      <c r="R44" s="131"/>
      <c r="S44" s="124"/>
      <c r="T44" s="131"/>
      <c r="U44" s="124"/>
      <c r="V44" s="131"/>
      <c r="W44" s="124"/>
      <c r="X44" s="131"/>
      <c r="Y44" s="124"/>
      <c r="Z44" s="152">
        <f t="shared" si="8"/>
        <v>513603.56000000006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>
        <v>1286651.92</v>
      </c>
      <c r="Q45" s="124"/>
      <c r="R45" s="131"/>
      <c r="S45" s="124"/>
      <c r="T45" s="131"/>
      <c r="U45" s="124"/>
      <c r="V45" s="131"/>
      <c r="W45" s="124"/>
      <c r="X45" s="131"/>
      <c r="Y45" s="124"/>
      <c r="Z45" s="152">
        <f t="shared" si="8"/>
        <v>3966641.68</v>
      </c>
    </row>
    <row r="46" spans="1:26" ht="16.5" x14ac:dyDescent="0.35">
      <c r="A46" s="85" t="s">
        <v>237</v>
      </c>
      <c r="B46" s="86"/>
      <c r="C46" s="87">
        <f t="shared" ref="C46:E46" si="9">SUM(C47:C54)</f>
        <v>84205665.870000005</v>
      </c>
      <c r="D46" s="88">
        <f t="shared" si="9"/>
        <v>95710716.840000004</v>
      </c>
      <c r="E46" s="88">
        <f t="shared" si="9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>SUM(N47:N54)</f>
        <v>23623804.52</v>
      </c>
      <c r="O46" s="136">
        <f>SUM(O47:O54)</f>
        <v>28171798.030000001</v>
      </c>
      <c r="P46" s="136">
        <f>SUM(P47:P54)</f>
        <v>26119518.869999997</v>
      </c>
      <c r="Q46" s="134"/>
      <c r="R46" s="136"/>
      <c r="S46" s="134"/>
      <c r="T46" s="136"/>
      <c r="U46" s="134"/>
      <c r="V46" s="136"/>
      <c r="W46" s="134"/>
      <c r="X46" s="136"/>
      <c r="Y46" s="134"/>
      <c r="Z46" s="158">
        <f t="shared" si="8"/>
        <v>77915121.419999987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>
        <v>1136224.8900000001</v>
      </c>
      <c r="Q47" s="124"/>
      <c r="R47" s="131"/>
      <c r="S47" s="124"/>
      <c r="T47" s="131"/>
      <c r="U47" s="124"/>
      <c r="V47" s="131"/>
      <c r="W47" s="124"/>
      <c r="X47" s="131"/>
      <c r="Y47" s="124"/>
      <c r="Z47" s="152">
        <f t="shared" si="8"/>
        <v>2575092.54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>
        <v>318511.65000000002</v>
      </c>
      <c r="Q48" s="124"/>
      <c r="R48" s="131"/>
      <c r="S48" s="124"/>
      <c r="T48" s="131"/>
      <c r="U48" s="124"/>
      <c r="V48" s="131"/>
      <c r="W48" s="124"/>
      <c r="X48" s="131"/>
      <c r="Y48" s="124"/>
      <c r="Z48" s="152">
        <f t="shared" si="8"/>
        <v>784653.73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>
        <v>382910.63</v>
      </c>
      <c r="Q49" s="124"/>
      <c r="R49" s="131"/>
      <c r="S49" s="124"/>
      <c r="T49" s="131"/>
      <c r="U49" s="124"/>
      <c r="V49" s="131"/>
      <c r="W49" s="124"/>
      <c r="X49" s="131"/>
      <c r="Y49" s="124"/>
      <c r="Z49" s="152">
        <f t="shared" si="8"/>
        <v>1947955.87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>
        <v>3371469.84</v>
      </c>
      <c r="Q50" s="124"/>
      <c r="R50" s="131"/>
      <c r="S50" s="124"/>
      <c r="T50" s="131"/>
      <c r="U50" s="124"/>
      <c r="V50" s="131"/>
      <c r="W50" s="124"/>
      <c r="X50" s="131"/>
      <c r="Y50" s="124"/>
      <c r="Z50" s="152">
        <f t="shared" si="8"/>
        <v>6967738.8300000001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23046661.07</v>
      </c>
      <c r="P51" s="131">
        <v>18520007.719999999</v>
      </c>
      <c r="Q51" s="124"/>
      <c r="R51" s="131"/>
      <c r="S51" s="124"/>
      <c r="T51" s="131"/>
      <c r="U51" s="124"/>
      <c r="V51" s="131"/>
      <c r="W51" s="124"/>
      <c r="X51" s="131"/>
      <c r="Y51" s="124"/>
      <c r="Z51" s="152">
        <f t="shared" si="8"/>
        <v>61555466.489999995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>
        <v>31700.880000000001</v>
      </c>
      <c r="Q52" s="124"/>
      <c r="R52" s="131"/>
      <c r="S52" s="124"/>
      <c r="T52" s="131"/>
      <c r="U52" s="124"/>
      <c r="V52" s="131"/>
      <c r="W52" s="124"/>
      <c r="X52" s="131"/>
      <c r="Y52" s="124"/>
      <c r="Z52" s="152">
        <f t="shared" si="8"/>
        <v>31700.880000000001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2">
        <f t="shared" si="8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442602.43</v>
      </c>
      <c r="O54" s="124">
        <v>1251217.3900000001</v>
      </c>
      <c r="P54" s="131">
        <v>2358693.2600000002</v>
      </c>
      <c r="Q54" s="124"/>
      <c r="R54" s="131"/>
      <c r="S54" s="124"/>
      <c r="T54" s="131"/>
      <c r="U54" s="124"/>
      <c r="V54" s="131"/>
      <c r="W54" s="124"/>
      <c r="X54" s="131"/>
      <c r="Y54" s="124"/>
      <c r="Z54" s="152">
        <f t="shared" si="8"/>
        <v>4052513.08</v>
      </c>
    </row>
    <row r="55" spans="1:26" ht="16.5" x14ac:dyDescent="0.35">
      <c r="A55" s="85" t="s">
        <v>238</v>
      </c>
      <c r="B55" s="86"/>
      <c r="C55" s="87">
        <f t="shared" ref="C55:E55" si="10">SUM(C56:C64)</f>
        <v>222882216.59999996</v>
      </c>
      <c r="D55" s="88">
        <f t="shared" si="10"/>
        <v>301845864.29000002</v>
      </c>
      <c r="E55" s="88">
        <f t="shared" si="10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>SUM(N56:N64)</f>
        <v>31825326.949999996</v>
      </c>
      <c r="O55" s="136">
        <f>SUM(O56:O64)</f>
        <v>41687810.530000001</v>
      </c>
      <c r="P55" s="136">
        <f>SUM(P56:P64)</f>
        <v>33800233.150000006</v>
      </c>
      <c r="Q55" s="134"/>
      <c r="R55" s="136"/>
      <c r="S55" s="134"/>
      <c r="T55" s="136"/>
      <c r="U55" s="134"/>
      <c r="V55" s="136"/>
      <c r="W55" s="134"/>
      <c r="X55" s="136"/>
      <c r="Y55" s="134"/>
      <c r="Z55" s="158">
        <f t="shared" si="8"/>
        <v>107313370.63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5179678.78</v>
      </c>
      <c r="O56" s="124">
        <v>4942002.99</v>
      </c>
      <c r="P56" s="131">
        <v>4835479.92</v>
      </c>
      <c r="Q56" s="124"/>
      <c r="R56" s="131"/>
      <c r="S56" s="124"/>
      <c r="T56" s="131"/>
      <c r="U56" s="124"/>
      <c r="V56" s="131"/>
      <c r="W56" s="124"/>
      <c r="X56" s="131"/>
      <c r="Y56" s="124"/>
      <c r="Z56" s="152">
        <f t="shared" si="8"/>
        <v>14957161.689999999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>
        <v>7102371.2199999997</v>
      </c>
      <c r="Q57" s="124"/>
      <c r="R57" s="131"/>
      <c r="S57" s="124"/>
      <c r="T57" s="131"/>
      <c r="U57" s="124"/>
      <c r="V57" s="131"/>
      <c r="W57" s="124"/>
      <c r="X57" s="131"/>
      <c r="Y57" s="124"/>
      <c r="Z57" s="152">
        <f t="shared" si="8"/>
        <v>25303471.52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1616009.34</v>
      </c>
      <c r="P58" s="131">
        <v>1966304.96</v>
      </c>
      <c r="Q58" s="124"/>
      <c r="R58" s="131"/>
      <c r="S58" s="124"/>
      <c r="T58" s="131"/>
      <c r="U58" s="124"/>
      <c r="V58" s="131"/>
      <c r="W58" s="124"/>
      <c r="X58" s="131"/>
      <c r="Y58" s="124"/>
      <c r="Z58" s="152">
        <f t="shared" si="8"/>
        <v>8991544.9100000001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4336019.58</v>
      </c>
      <c r="O59" s="124">
        <v>1534761.79</v>
      </c>
      <c r="P59" s="131">
        <v>536741.89</v>
      </c>
      <c r="Q59" s="124"/>
      <c r="R59" s="131"/>
      <c r="S59" s="124"/>
      <c r="T59" s="131"/>
      <c r="U59" s="124"/>
      <c r="V59" s="131"/>
      <c r="W59" s="124"/>
      <c r="X59" s="131"/>
      <c r="Y59" s="124"/>
      <c r="Z59" s="152">
        <f t="shared" si="8"/>
        <v>6407523.2599999998</v>
      </c>
    </row>
    <row r="60" spans="1:26" ht="15" customHeight="1" x14ac:dyDescent="0.25">
      <c r="A60" s="18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>
        <v>15984173.890000001</v>
      </c>
      <c r="Q60" s="124"/>
      <c r="R60" s="131"/>
      <c r="S60" s="124"/>
      <c r="T60" s="131"/>
      <c r="U60" s="124"/>
      <c r="V60" s="131"/>
      <c r="W60" s="124"/>
      <c r="X60" s="131"/>
      <c r="Y60" s="124"/>
      <c r="Z60" s="152">
        <f t="shared" si="8"/>
        <v>40130491.150000006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>
        <v>1525903.48</v>
      </c>
      <c r="Q61" s="124"/>
      <c r="R61" s="131"/>
      <c r="S61" s="124"/>
      <c r="T61" s="131"/>
      <c r="U61" s="124"/>
      <c r="V61" s="131"/>
      <c r="W61" s="124"/>
      <c r="X61" s="131"/>
      <c r="Y61" s="124"/>
      <c r="Z61" s="152">
        <f t="shared" si="8"/>
        <v>3237509.29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>
        <v>12890</v>
      </c>
      <c r="Q62" s="124"/>
      <c r="R62" s="131"/>
      <c r="S62" s="124"/>
      <c r="T62" s="131"/>
      <c r="U62" s="124"/>
      <c r="V62" s="131"/>
      <c r="W62" s="124"/>
      <c r="X62" s="131"/>
      <c r="Y62" s="124"/>
      <c r="Z62" s="152">
        <f t="shared" si="8"/>
        <v>81840.14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>
        <v>1312075.79</v>
      </c>
      <c r="Q63" s="124"/>
      <c r="R63" s="131"/>
      <c r="S63" s="124"/>
      <c r="T63" s="131"/>
      <c r="U63" s="124"/>
      <c r="V63" s="131"/>
      <c r="W63" s="124"/>
      <c r="X63" s="131"/>
      <c r="Y63" s="124"/>
      <c r="Z63" s="152">
        <f t="shared" si="8"/>
        <v>6150557.6699999999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804279</v>
      </c>
      <c r="O64" s="124">
        <v>724700</v>
      </c>
      <c r="P64" s="131">
        <v>524292</v>
      </c>
      <c r="Q64" s="124"/>
      <c r="R64" s="131"/>
      <c r="S64" s="124"/>
      <c r="T64" s="131"/>
      <c r="U64" s="124"/>
      <c r="V64" s="131"/>
      <c r="W64" s="124"/>
      <c r="X64" s="131"/>
      <c r="Y64" s="124"/>
      <c r="Z64" s="152">
        <f t="shared" si="8"/>
        <v>2053271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11">SUM(D66:D73)</f>
        <v>149493282.65000004</v>
      </c>
      <c r="E65" s="88">
        <f t="shared" si="11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>SUM(N66:N74)</f>
        <v>43986315.620000005</v>
      </c>
      <c r="O65" s="136">
        <f>SUM(O66:O74)</f>
        <v>61604976.840000004</v>
      </c>
      <c r="P65" s="136">
        <f>SUM(P66:P74)</f>
        <v>45617293.659999996</v>
      </c>
      <c r="Q65" s="134"/>
      <c r="R65" s="136"/>
      <c r="S65" s="134"/>
      <c r="T65" s="136"/>
      <c r="U65" s="134"/>
      <c r="V65" s="136"/>
      <c r="W65" s="134"/>
      <c r="X65" s="136"/>
      <c r="Y65" s="134"/>
      <c r="Z65" s="159">
        <f t="shared" si="8"/>
        <v>151208586.12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>
        <v>12318857.1</v>
      </c>
      <c r="Q66" s="124"/>
      <c r="R66" s="131"/>
      <c r="S66" s="124"/>
      <c r="T66" s="131"/>
      <c r="U66" s="124"/>
      <c r="V66" s="131"/>
      <c r="W66" s="124"/>
      <c r="X66" s="131"/>
      <c r="Y66" s="124"/>
      <c r="Z66" s="152">
        <f t="shared" si="8"/>
        <v>47568652.160000004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2">
        <f t="shared" si="8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>
        <v>60035.360000000001</v>
      </c>
      <c r="O68" s="124">
        <v>230519.1</v>
      </c>
      <c r="P68" s="131"/>
      <c r="Q68" s="124"/>
      <c r="R68" s="131"/>
      <c r="S68" s="124"/>
      <c r="T68" s="131"/>
      <c r="U68" s="124"/>
      <c r="V68" s="131"/>
      <c r="W68" s="124"/>
      <c r="X68" s="131"/>
      <c r="Y68" s="124"/>
      <c r="Z68" s="152">
        <f t="shared" si="8"/>
        <v>290554.46000000002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6069402.79</v>
      </c>
      <c r="P69" s="131">
        <v>2118605.5</v>
      </c>
      <c r="Q69" s="124"/>
      <c r="R69" s="131"/>
      <c r="S69" s="124"/>
      <c r="T69" s="131"/>
      <c r="U69" s="124"/>
      <c r="V69" s="131"/>
      <c r="W69" s="124"/>
      <c r="X69" s="131"/>
      <c r="Y69" s="124"/>
      <c r="Z69" s="152">
        <f t="shared" si="8"/>
        <v>11421278.49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>
        <v>347500</v>
      </c>
      <c r="Q70" s="124"/>
      <c r="R70" s="131"/>
      <c r="S70" s="124"/>
      <c r="T70" s="131"/>
      <c r="U70" s="124"/>
      <c r="V70" s="131"/>
      <c r="W70" s="124"/>
      <c r="X70" s="131"/>
      <c r="Y70" s="124"/>
      <c r="Z70" s="152">
        <f t="shared" si="8"/>
        <v>1624428.6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4087490.43</v>
      </c>
      <c r="O71" s="124">
        <v>6585092.9199999999</v>
      </c>
      <c r="P71" s="131">
        <v>7342631.29</v>
      </c>
      <c r="Q71" s="124"/>
      <c r="R71" s="131"/>
      <c r="S71" s="124"/>
      <c r="T71" s="131"/>
      <c r="U71" s="124"/>
      <c r="V71" s="131"/>
      <c r="W71" s="124"/>
      <c r="X71" s="131"/>
      <c r="Y71" s="124"/>
      <c r="Z71" s="152">
        <f t="shared" si="8"/>
        <v>18015214.640000001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/>
      <c r="S72" s="124"/>
      <c r="T72" s="131"/>
      <c r="U72" s="124"/>
      <c r="V72" s="131"/>
      <c r="W72" s="124"/>
      <c r="X72" s="131"/>
      <c r="Y72" s="124"/>
      <c r="Z72" s="152">
        <f t="shared" si="8"/>
        <v>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22532182.27</v>
      </c>
      <c r="O73" s="124">
        <v>26266575.73</v>
      </c>
      <c r="P73" s="131">
        <v>23489699.77</v>
      </c>
      <c r="Q73" s="124"/>
      <c r="R73" s="131"/>
      <c r="S73" s="125"/>
      <c r="T73" s="131"/>
      <c r="U73" s="124"/>
      <c r="V73" s="131"/>
      <c r="W73" s="124"/>
      <c r="X73" s="131"/>
      <c r="Y73" s="124"/>
      <c r="Z73" s="152">
        <f t="shared" si="8"/>
        <v>72288457.769999996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2">
        <f t="shared" si="8"/>
        <v>0</v>
      </c>
    </row>
    <row r="75" spans="1:26" ht="17.25" x14ac:dyDescent="0.4">
      <c r="A75" s="84" t="s">
        <v>240</v>
      </c>
      <c r="B75" s="106"/>
      <c r="C75" s="104">
        <f t="shared" ref="C75:E75" si="12">SUM(C76)</f>
        <v>424149.4</v>
      </c>
      <c r="D75" s="105">
        <f t="shared" si="12"/>
        <v>0</v>
      </c>
      <c r="E75" s="105">
        <f t="shared" si="1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>SUM(N76)</f>
        <v>346420.61</v>
      </c>
      <c r="O75" s="135">
        <f>SUM(O76)</f>
        <v>317944.53000000003</v>
      </c>
      <c r="P75" s="135">
        <f>SUM(P76)</f>
        <v>342038.47000000003</v>
      </c>
      <c r="Q75" s="133"/>
      <c r="R75" s="135"/>
      <c r="S75" s="133"/>
      <c r="T75" s="135"/>
      <c r="U75" s="133"/>
      <c r="V75" s="135"/>
      <c r="W75" s="133"/>
      <c r="X75" s="135"/>
      <c r="Y75" s="133"/>
      <c r="Z75" s="158">
        <f t="shared" si="8"/>
        <v>1006403.6100000001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>
        <v>342038.47000000003</v>
      </c>
      <c r="Q76" s="124"/>
      <c r="R76" s="131"/>
      <c r="S76" s="124"/>
      <c r="T76" s="131"/>
      <c r="U76" s="124"/>
      <c r="V76" s="131"/>
      <c r="W76" s="124"/>
      <c r="X76" s="131"/>
      <c r="Y76" s="124"/>
      <c r="Z76" s="152">
        <f t="shared" si="8"/>
        <v>1006403.6100000001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3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58">
        <f t="shared" si="8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2">
        <f t="shared" si="8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7">
        <f>SUM(N80)</f>
        <v>5628.78</v>
      </c>
      <c r="O79" s="147">
        <f>SUM(O80)</f>
        <v>5635.43</v>
      </c>
      <c r="P79" s="147">
        <f>SUM(P80)</f>
        <v>5635.43</v>
      </c>
      <c r="Q79" s="148"/>
      <c r="R79" s="147"/>
      <c r="S79" s="148"/>
      <c r="T79" s="147"/>
      <c r="U79" s="148"/>
      <c r="V79" s="147"/>
      <c r="W79" s="148"/>
      <c r="X79" s="147"/>
      <c r="Y79" s="148"/>
      <c r="Z79" s="158">
        <f t="shared" si="8"/>
        <v>16899.64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5628.78</v>
      </c>
      <c r="O80" s="124">
        <v>5635.43</v>
      </c>
      <c r="P80" s="131">
        <v>5635.43</v>
      </c>
      <c r="Q80" s="124"/>
      <c r="R80" s="131"/>
      <c r="S80" s="124"/>
      <c r="T80" s="131"/>
      <c r="U80" s="124"/>
      <c r="V80" s="131"/>
      <c r="W80" s="124"/>
      <c r="X80" s="131"/>
      <c r="Y80" s="124"/>
      <c r="Z80" s="152">
        <f t="shared" si="8"/>
        <v>16899.64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2">
        <f t="shared" si="8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2">
        <f t="shared" si="8"/>
        <v>0</v>
      </c>
    </row>
    <row r="83" spans="1:26" ht="17.25" x14ac:dyDescent="0.4">
      <c r="A83" s="84" t="s">
        <v>241</v>
      </c>
      <c r="B83" s="86"/>
      <c r="C83" s="87">
        <f t="shared" ref="C83:F83" si="13">SUM(C84)</f>
        <v>5080255.03</v>
      </c>
      <c r="D83" s="88">
        <f t="shared" si="13"/>
        <v>0</v>
      </c>
      <c r="E83" s="88">
        <f t="shared" si="13"/>
        <v>0</v>
      </c>
      <c r="F83" s="88">
        <f t="shared" si="13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58">
        <f t="shared" si="8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2">
        <f t="shared" si="8"/>
        <v>0</v>
      </c>
    </row>
    <row r="85" spans="1:26" ht="20.25" x14ac:dyDescent="0.4">
      <c r="A85" s="84" t="s">
        <v>242</v>
      </c>
      <c r="B85" s="86"/>
      <c r="C85" s="87">
        <f t="shared" ref="C85:F85" si="14">SUM(C86)</f>
        <v>3752773.55</v>
      </c>
      <c r="D85" s="88">
        <f t="shared" si="14"/>
        <v>0</v>
      </c>
      <c r="E85" s="88">
        <f t="shared" si="14"/>
        <v>0</v>
      </c>
      <c r="F85" s="88">
        <f t="shared" si="14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>SUM(N86:N87)</f>
        <v>0</v>
      </c>
      <c r="O85" s="134"/>
      <c r="P85" s="165"/>
      <c r="Q85" s="134"/>
      <c r="R85" s="136"/>
      <c r="S85" s="134"/>
      <c r="T85" s="136"/>
      <c r="U85" s="134"/>
      <c r="V85" s="136"/>
      <c r="W85" s="134"/>
      <c r="X85" s="136"/>
      <c r="Y85" s="134"/>
      <c r="Z85" s="158">
        <f t="shared" si="8"/>
        <v>0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/>
      <c r="Q86" s="124"/>
      <c r="R86" s="131"/>
      <c r="S86" s="124"/>
      <c r="T86" s="131"/>
      <c r="U86" s="124"/>
      <c r="V86" s="131"/>
      <c r="W86" s="124"/>
      <c r="X86" s="131"/>
      <c r="Y86" s="124"/>
      <c r="Z86" s="152">
        <f t="shared" si="8"/>
        <v>0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2">
        <f t="shared" si="8"/>
        <v>0</v>
      </c>
    </row>
    <row r="88" spans="1:26" ht="18" x14ac:dyDescent="0.4">
      <c r="A88" s="84" t="s">
        <v>243</v>
      </c>
      <c r="B88" s="86"/>
      <c r="C88" s="87">
        <f t="shared" ref="C88:E88" si="15">SUM(C89)</f>
        <v>346276384.89999998</v>
      </c>
      <c r="D88" s="88">
        <f t="shared" si="15"/>
        <v>178768483.81999999</v>
      </c>
      <c r="E88" s="88">
        <f t="shared" si="15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64"/>
      <c r="Q88" s="134"/>
      <c r="R88" s="136"/>
      <c r="S88" s="134"/>
      <c r="T88" s="136"/>
      <c r="U88" s="134"/>
      <c r="V88" s="136"/>
      <c r="W88" s="134"/>
      <c r="X88" s="136"/>
      <c r="Y88" s="134"/>
      <c r="Z88" s="158">
        <f t="shared" si="8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2">
        <f t="shared" si="8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2">
        <f t="shared" si="8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>N39+N46+N55+N65+N75+N83+N85+N88+N77+N79</f>
        <v>151744698.17000002</v>
      </c>
      <c r="O91" s="137">
        <f>O39+O46+O55+O65+O75+O83+O85+O88+O77+O79</f>
        <v>185013169.78999999</v>
      </c>
      <c r="P91" s="137">
        <f>P39+P46+P55+P65+P75+P83+P85+P88+P77+P79</f>
        <v>155508980.72</v>
      </c>
      <c r="Q91" s="137">
        <f t="shared" ref="Q91:Y91" si="16">SUM( Q39:Q90)</f>
        <v>0</v>
      </c>
      <c r="R91" s="137">
        <f t="shared" si="16"/>
        <v>0</v>
      </c>
      <c r="S91" s="137">
        <f t="shared" si="16"/>
        <v>0</v>
      </c>
      <c r="T91" s="137">
        <f t="shared" si="16"/>
        <v>0</v>
      </c>
      <c r="U91" s="137">
        <f t="shared" si="16"/>
        <v>0</v>
      </c>
      <c r="V91" s="137">
        <f t="shared" si="16"/>
        <v>0</v>
      </c>
      <c r="W91" s="137">
        <f t="shared" si="16"/>
        <v>0</v>
      </c>
      <c r="X91" s="137">
        <f t="shared" si="16"/>
        <v>0</v>
      </c>
      <c r="Y91" s="137">
        <f t="shared" si="16"/>
        <v>0</v>
      </c>
      <c r="Z91" s="160">
        <f>SUM(Z39:Z90 )</f>
        <v>984533697.3599999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4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1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5">
        <v>-83593602.100000158</v>
      </c>
      <c r="N93" s="140">
        <f>(N35-N91)</f>
        <v>134836570.76999998</v>
      </c>
      <c r="O93" s="140">
        <f t="shared" ref="O93:Y93" si="17">(O35-O91)</f>
        <v>82790623.74000001</v>
      </c>
      <c r="P93" s="140">
        <f t="shared" si="17"/>
        <v>-4659097.75</v>
      </c>
      <c r="Q93" s="140">
        <f t="shared" si="17"/>
        <v>0</v>
      </c>
      <c r="R93" s="140">
        <f t="shared" si="17"/>
        <v>0</v>
      </c>
      <c r="S93" s="140">
        <f t="shared" si="17"/>
        <v>0</v>
      </c>
      <c r="T93" s="140">
        <f t="shared" si="17"/>
        <v>0</v>
      </c>
      <c r="U93" s="140">
        <f t="shared" si="17"/>
        <v>0</v>
      </c>
      <c r="V93" s="140">
        <f t="shared" si="17"/>
        <v>0</v>
      </c>
      <c r="W93" s="140">
        <f t="shared" si="17"/>
        <v>0</v>
      </c>
      <c r="X93" s="140">
        <f t="shared" si="17"/>
        <v>0</v>
      </c>
      <c r="Y93" s="140">
        <f t="shared" si="17"/>
        <v>0</v>
      </c>
      <c r="Z93" s="161">
        <f>(Z35-Z91)</f>
        <v>425936193.52000022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6"/>
      <c r="N94" s="149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Z94" s="162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:Z34 Z39:Z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2024-05-27T18:35:01Z</dcterms:modified>
</cp:coreProperties>
</file>