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AP\Desktop\CCVTA\INF_FINANCIERA\2025\"/>
    </mc:Choice>
  </mc:AlternateContent>
  <xr:revisionPtr revIDLastSave="0" documentId="8_{69186308-9FF4-4008-9020-50DCC331309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Resultados" sheetId="1" r:id="rId2"/>
  </sheets>
  <definedNames>
    <definedName name="_xlnm.Print_Area" localSheetId="1">Resultados!#REF!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9" i="1" l="1"/>
  <c r="AA80" i="1"/>
  <c r="AA76" i="1"/>
  <c r="AA67" i="1"/>
  <c r="AA68" i="1"/>
  <c r="AA69" i="1"/>
  <c r="AA70" i="1"/>
  <c r="AA71" i="1"/>
  <c r="AA72" i="1"/>
  <c r="AA73" i="1"/>
  <c r="AA74" i="1"/>
  <c r="AA66" i="1"/>
  <c r="AA57" i="1"/>
  <c r="AA58" i="1"/>
  <c r="AA59" i="1"/>
  <c r="AA60" i="1"/>
  <c r="AA61" i="1"/>
  <c r="AA62" i="1"/>
  <c r="AA63" i="1"/>
  <c r="AA64" i="1"/>
  <c r="AA56" i="1"/>
  <c r="AA54" i="1"/>
  <c r="AA48" i="1"/>
  <c r="AA49" i="1"/>
  <c r="AA50" i="1"/>
  <c r="AA51" i="1"/>
  <c r="AA52" i="1"/>
  <c r="AA47" i="1"/>
  <c r="AA41" i="1"/>
  <c r="AA42" i="1"/>
  <c r="AA43" i="1"/>
  <c r="AA44" i="1"/>
  <c r="AA45" i="1"/>
  <c r="AA40" i="1"/>
  <c r="AA27" i="1"/>
  <c r="AA28" i="1"/>
  <c r="AA29" i="1"/>
  <c r="AA26" i="1"/>
  <c r="AA22" i="1"/>
  <c r="AA23" i="1"/>
  <c r="AA21" i="1"/>
  <c r="AA18" i="1"/>
  <c r="AA16" i="1"/>
  <c r="AA15" i="1"/>
  <c r="AA11" i="1"/>
  <c r="AA12" i="1"/>
  <c r="AA13" i="1"/>
  <c r="AA10" i="1"/>
  <c r="AA91" i="1" l="1"/>
  <c r="U87" i="1" l="1"/>
  <c r="T64" i="1"/>
  <c r="T40" i="1"/>
  <c r="S64" i="1"/>
  <c r="S60" i="1"/>
  <c r="R18" i="1"/>
  <c r="R69" i="1"/>
  <c r="R64" i="1"/>
  <c r="R60" i="1"/>
  <c r="R54" i="1"/>
  <c r="R50" i="1"/>
  <c r="R49" i="1"/>
  <c r="R77" i="1"/>
  <c r="Q77" i="1"/>
  <c r="O79" i="1"/>
  <c r="P77" i="1" l="1"/>
  <c r="P46" i="1"/>
  <c r="Q46" i="1"/>
  <c r="R46" i="1"/>
  <c r="AA86" i="1"/>
  <c r="AA9" i="1"/>
  <c r="Z88" i="1"/>
  <c r="Z85" i="1"/>
  <c r="Z79" i="1"/>
  <c r="Z75" i="1"/>
  <c r="Z65" i="1"/>
  <c r="Z55" i="1"/>
  <c r="Z39" i="1"/>
  <c r="Z25" i="1"/>
  <c r="Z20" i="1"/>
  <c r="Z17" i="1"/>
  <c r="Z14" i="1"/>
  <c r="Z8" i="1"/>
  <c r="X17" i="1"/>
  <c r="Y85" i="1"/>
  <c r="Y88" i="1"/>
  <c r="Y79" i="1"/>
  <c r="Y75" i="1"/>
  <c r="Y65" i="1"/>
  <c r="Y55" i="1"/>
  <c r="X55" i="1"/>
  <c r="Y39" i="1"/>
  <c r="Y20" i="1"/>
  <c r="Y17" i="1"/>
  <c r="Y14" i="1"/>
  <c r="Y8" i="1"/>
  <c r="X88" i="1"/>
  <c r="X85" i="1"/>
  <c r="X79" i="1"/>
  <c r="X75" i="1"/>
  <c r="X46" i="1"/>
  <c r="Y46" i="1"/>
  <c r="Z46" i="1"/>
  <c r="X25" i="1"/>
  <c r="Y25" i="1"/>
  <c r="X20" i="1"/>
  <c r="X14" i="1"/>
  <c r="X8" i="1"/>
  <c r="P88" i="1"/>
  <c r="Q88" i="1"/>
  <c r="R88" i="1"/>
  <c r="S88" i="1"/>
  <c r="T88" i="1"/>
  <c r="U88" i="1"/>
  <c r="V88" i="1"/>
  <c r="V91" i="1" s="1"/>
  <c r="W88" i="1"/>
  <c r="W85" i="1"/>
  <c r="W79" i="1"/>
  <c r="W75" i="1"/>
  <c r="W65" i="1"/>
  <c r="V55" i="1"/>
  <c r="W55" i="1"/>
  <c r="W46" i="1"/>
  <c r="W39" i="1"/>
  <c r="W25" i="1"/>
  <c r="V25" i="1"/>
  <c r="V20" i="1"/>
  <c r="W20" i="1"/>
  <c r="W17" i="1"/>
  <c r="W14" i="1"/>
  <c r="W8" i="1"/>
  <c r="V85" i="1"/>
  <c r="V79" i="1"/>
  <c r="V75" i="1"/>
  <c r="V46" i="1"/>
  <c r="AA19" i="1"/>
  <c r="V17" i="1"/>
  <c r="V14" i="1"/>
  <c r="V8" i="1"/>
  <c r="Y35" i="1" l="1"/>
  <c r="Z91" i="1"/>
  <c r="W35" i="1"/>
  <c r="W91" i="1"/>
  <c r="Z35" i="1"/>
  <c r="X65" i="1"/>
  <c r="X35" i="1"/>
  <c r="X39" i="1"/>
  <c r="V65" i="1"/>
  <c r="V39" i="1"/>
  <c r="V35" i="1"/>
  <c r="U85" i="1"/>
  <c r="U79" i="1"/>
  <c r="U75" i="1"/>
  <c r="U65" i="1"/>
  <c r="U55" i="1"/>
  <c r="U46" i="1"/>
  <c r="U39" i="1"/>
  <c r="U25" i="1"/>
  <c r="U20" i="1"/>
  <c r="U17" i="1"/>
  <c r="U14" i="1"/>
  <c r="U8" i="1"/>
  <c r="U91" i="1" l="1"/>
  <c r="X91" i="1"/>
  <c r="X93" i="1" s="1"/>
  <c r="U35" i="1"/>
  <c r="T17" i="1"/>
  <c r="T25" i="1"/>
  <c r="T20" i="1"/>
  <c r="T14" i="1"/>
  <c r="T8" i="1"/>
  <c r="Y91" i="1"/>
  <c r="T85" i="1"/>
  <c r="T79" i="1"/>
  <c r="T75" i="1"/>
  <c r="T65" i="1"/>
  <c r="T55" i="1"/>
  <c r="T46" i="1"/>
  <c r="T39" i="1"/>
  <c r="S75" i="1"/>
  <c r="S85" i="1"/>
  <c r="S79" i="1"/>
  <c r="R79" i="1"/>
  <c r="S65" i="1"/>
  <c r="S55" i="1"/>
  <c r="S46" i="1"/>
  <c r="S39" i="1"/>
  <c r="S25" i="1"/>
  <c r="S20" i="1"/>
  <c r="S17" i="1"/>
  <c r="S14" i="1"/>
  <c r="S8" i="1"/>
  <c r="T91" i="1" l="1"/>
  <c r="T35" i="1"/>
  <c r="S91" i="1"/>
  <c r="S35" i="1"/>
  <c r="R85" i="1"/>
  <c r="Q85" i="1"/>
  <c r="P85" i="1"/>
  <c r="R75" i="1"/>
  <c r="R65" i="1"/>
  <c r="R55" i="1"/>
  <c r="R39" i="1"/>
  <c r="R25" i="1"/>
  <c r="R20" i="1"/>
  <c r="R17" i="1"/>
  <c r="R35" i="1" s="1"/>
  <c r="R14" i="1"/>
  <c r="R8" i="1"/>
  <c r="R91" i="1" l="1"/>
  <c r="Q79" i="1"/>
  <c r="Q75" i="1"/>
  <c r="Q65" i="1"/>
  <c r="Q55" i="1"/>
  <c r="Q39" i="1"/>
  <c r="Q25" i="1"/>
  <c r="Q20" i="1"/>
  <c r="Q17" i="1"/>
  <c r="Q14" i="1"/>
  <c r="Q8" i="1"/>
  <c r="P25" i="1"/>
  <c r="P17" i="1"/>
  <c r="P20" i="1"/>
  <c r="P14" i="1"/>
  <c r="P8" i="1"/>
  <c r="P79" i="1"/>
  <c r="P91" i="1" s="1"/>
  <c r="P75" i="1"/>
  <c r="P65" i="1"/>
  <c r="P55" i="1"/>
  <c r="O39" i="1"/>
  <c r="P39" i="1"/>
  <c r="O77" i="1"/>
  <c r="AA77" i="1" s="1"/>
  <c r="O75" i="1"/>
  <c r="O88" i="1"/>
  <c r="AA88" i="1" s="1"/>
  <c r="O85" i="1"/>
  <c r="O83" i="1"/>
  <c r="AA83" i="1" s="1"/>
  <c r="O65" i="1"/>
  <c r="O55" i="1"/>
  <c r="O46" i="1"/>
  <c r="O25" i="1"/>
  <c r="O20" i="1"/>
  <c r="O8" i="1"/>
  <c r="O14" i="1"/>
  <c r="O17" i="1"/>
  <c r="Y93" i="1"/>
  <c r="Z93" i="1"/>
  <c r="AA53" i="1"/>
  <c r="AA78" i="1"/>
  <c r="AA81" i="1"/>
  <c r="AA82" i="1"/>
  <c r="AA84" i="1"/>
  <c r="AA85" i="1"/>
  <c r="AA87" i="1"/>
  <c r="AA90" i="1"/>
  <c r="AA24" i="1"/>
  <c r="AA30" i="1"/>
  <c r="AA31" i="1"/>
  <c r="AA32" i="1"/>
  <c r="AA33" i="1"/>
  <c r="AA34" i="1"/>
  <c r="AA14" i="1" l="1"/>
  <c r="Q91" i="1"/>
  <c r="AA46" i="1"/>
  <c r="AA79" i="1"/>
  <c r="AA75" i="1"/>
  <c r="AA25" i="1"/>
  <c r="AA8" i="1"/>
  <c r="O35" i="1"/>
  <c r="P35" i="1"/>
  <c r="AA55" i="1"/>
  <c r="AA20" i="1"/>
  <c r="Q35" i="1"/>
  <c r="V93" i="1"/>
  <c r="T93" i="1"/>
  <c r="U93" i="1"/>
  <c r="AA17" i="1"/>
  <c r="AA65" i="1"/>
  <c r="AA39" i="1"/>
  <c r="O91" i="1"/>
  <c r="R93" i="1"/>
  <c r="W93" i="1"/>
  <c r="S93" i="1"/>
  <c r="Q93" i="1" l="1"/>
  <c r="O93" i="1"/>
  <c r="P93" i="1"/>
  <c r="AA35" i="1"/>
  <c r="AA93" i="1" l="1"/>
  <c r="C75" i="1" l="1"/>
  <c r="D75" i="1"/>
  <c r="E75" i="1"/>
  <c r="H29" i="1" l="1"/>
  <c r="G29" i="1"/>
  <c r="F29" i="1"/>
  <c r="E29" i="1"/>
  <c r="D29" i="1"/>
  <c r="AA1" i="1" l="1"/>
  <c r="F20" i="1" l="1"/>
  <c r="E20" i="1"/>
  <c r="D20" i="1"/>
  <c r="C20" i="1"/>
  <c r="F8" i="1" l="1"/>
  <c r="E17" i="1" l="1"/>
  <c r="D17" i="1"/>
  <c r="E88" i="1"/>
  <c r="D88" i="1"/>
  <c r="E85" i="1"/>
  <c r="D85" i="1"/>
  <c r="E83" i="1"/>
  <c r="D83" i="1"/>
  <c r="E65" i="1"/>
  <c r="D65" i="1"/>
  <c r="E55" i="1"/>
  <c r="D55" i="1"/>
  <c r="C88" i="1"/>
  <c r="C85" i="1"/>
  <c r="C83" i="1"/>
  <c r="C65" i="1"/>
  <c r="C55" i="1"/>
  <c r="E46" i="1"/>
  <c r="D46" i="1"/>
  <c r="C46" i="1"/>
  <c r="E39" i="1"/>
  <c r="D39" i="1"/>
  <c r="C39" i="1"/>
  <c r="C17" i="1"/>
  <c r="F31" i="1"/>
  <c r="E31" i="1"/>
  <c r="D31" i="1"/>
  <c r="E25" i="1"/>
  <c r="D25" i="1"/>
  <c r="E14" i="1"/>
  <c r="D14" i="1"/>
  <c r="C31" i="1"/>
  <c r="C25" i="1"/>
  <c r="C14" i="1"/>
  <c r="E8" i="1"/>
  <c r="C8" i="1"/>
  <c r="D8" i="1"/>
  <c r="D35" i="1" l="1"/>
  <c r="F35" i="1"/>
  <c r="E35" i="1"/>
  <c r="C35" i="1"/>
  <c r="D91" i="1"/>
  <c r="E91" i="1"/>
  <c r="C91" i="1"/>
  <c r="E93" i="1" l="1"/>
  <c r="F83" i="1" l="1"/>
  <c r="F85" i="1"/>
  <c r="F91" i="1" l="1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  <c r="D93" i="1" l="1"/>
  <c r="C93" i="1"/>
  <c r="F93" i="1" l="1"/>
</calcChain>
</file>

<file path=xl/sharedStrings.xml><?xml version="1.0" encoding="utf-8"?>
<sst xmlns="http://schemas.openxmlformats.org/spreadsheetml/2006/main" count="1008" uniqueCount="267">
  <si>
    <t>CONSEJO CIUDADANO DE VIGILANCIA Y TRANSPARENCIA</t>
  </si>
  <si>
    <t>MUNICIPIO DE AHOME</t>
  </si>
  <si>
    <t>Cierre</t>
  </si>
  <si>
    <t>ESTADO DE INGRESOS Y EGRESOS COMPARADO</t>
  </si>
  <si>
    <t>Fuente: página Web del Ayuntamiento de Ahome</t>
  </si>
  <si>
    <t>INGRESOS: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</si>
  <si>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</si>
  <si>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</si>
  <si>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</si>
  <si>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</si>
  <si>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</si>
  <si>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</si>
  <si>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4159 OTROS PRODUCTOS QUE GENERAN INGRESOS CORRIENTES</t>
  </si>
  <si>
    <t>4162 MULTAS</t>
  </si>
  <si>
    <t>4167APROVECHAMIENTOS POR APORTACIONES Y COOPERACIONES</t>
  </si>
  <si>
    <t>4169 OTROS APROVECHAMIENTOS</t>
  </si>
  <si>
    <t xml:space="preserve">4191 IMPUESTOS NO COMPRENDIDOS EN LAS FRACCIONES DE LA LEY DE INGRESOS CAUSADOS EN EJERCICIOS FISCALES ANTERIORES PENDIENTES DE LIQUIDACIÓN O PAGO </t>
  </si>
  <si>
    <t>4211 PARTICIPACIONES</t>
  </si>
  <si>
    <t>4212 APORTACIONES</t>
  </si>
  <si>
    <t>4213 CONVENIOS</t>
  </si>
  <si>
    <t>4223 SUBSIDIOS Y SUBVENCIONES</t>
  </si>
  <si>
    <t>4391 OTROS INGRESOS DE EJERCICIOS ANTERIORES</t>
  </si>
  <si>
    <t>4399 OTROS INGRESOS Y BENEFICIOS VARIOS</t>
  </si>
  <si>
    <t>SUMAN LOS INGRESOS</t>
  </si>
  <si>
    <t>GASTOS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</si>
  <si>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</si>
  <si>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</si>
  <si>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</si>
  <si>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</si>
  <si>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</si>
  <si>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</si>
  <si>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</si>
  <si>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</si>
  <si>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</si>
  <si>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</si>
  <si>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</si>
  <si>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5127 VESTUARIO, BLANCOS, PRENDAS DE PROTECCION Y ARTICULOS DEPORTIVOS</t>
  </si>
  <si>
    <t>5128 MATERIALES Y SUMNISTROS PARA SEGURIDAD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</si>
  <si>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</si>
  <si>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</si>
  <si>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</si>
  <si>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</si>
  <si>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</si>
  <si>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</si>
  <si>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</si>
  <si>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</si>
  <si>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</si>
  <si>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</si>
  <si>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</si>
  <si>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</si>
  <si>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</si>
  <si>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</si>
  <si>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 xml:space="preserve">5242 BECAS </t>
  </si>
  <si>
    <t>5243 AYUDAS SOCIALES A INSTITUCIONES</t>
  </si>
  <si>
    <t>5244 AYUDAS SOCIALES POR DESASTRES NATURALES Y OTROS SINIESTROS</t>
  </si>
  <si>
    <t>5251 PENSIONES</t>
  </si>
  <si>
    <t>5411 INTERESES DE LA DEUDA PUBLICA INTERNA</t>
  </si>
  <si>
    <t>5591 GASTOS DE EJERCICIOS ANTERIORES</t>
  </si>
  <si>
    <t>5611 CONSTRUCCIÓN EN BIENES NO CAPITALIZABLE</t>
  </si>
  <si>
    <t>SUMAN LOS GASTOS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</si>
  <si>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</si>
  <si>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</si>
  <si>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</si>
  <si>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</si>
  <si>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</si>
  <si>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</si>
  <si>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</si>
  <si>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</si>
  <si>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</si>
  <si>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</si>
  <si>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</si>
  <si>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</si>
  <si>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</si>
  <si>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</si>
  <si>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</si>
  <si>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</si>
  <si>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</si>
  <si>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</si>
  <si>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</si>
  <si>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</si>
  <si>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</si>
  <si>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</si>
  <si>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</si>
  <si>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</si>
  <si>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</si>
  <si>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</si>
  <si>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</si>
  <si>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</si>
  <si>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</si>
  <si>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</si>
  <si>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</si>
  <si>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</si>
  <si>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</si>
  <si>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</si>
  <si>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</si>
  <si>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</si>
  <si>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</si>
  <si>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</si>
  <si>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</si>
  <si>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</si>
  <si>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</si>
  <si>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</si>
  <si>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</si>
  <si>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</si>
  <si>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</si>
  <si>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</si>
  <si>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</si>
  <si>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</si>
  <si>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</si>
  <si>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</si>
  <si>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</si>
  <si>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</si>
  <si>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</si>
  <si>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</si>
  <si>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</si>
  <si>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</si>
  <si>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</si>
  <si>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</si>
  <si>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</si>
  <si>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</si>
  <si>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</si>
  <si>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</si>
  <si>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</si>
  <si>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</si>
  <si>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</si>
  <si>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</si>
  <si>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</si>
  <si>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</si>
  <si>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</si>
  <si>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</si>
  <si>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</si>
  <si>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</si>
  <si>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</si>
  <si>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</si>
  <si>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</si>
  <si>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</si>
  <si>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</si>
  <si>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</si>
  <si>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</si>
  <si>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</si>
  <si>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</si>
  <si>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</si>
  <si>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</si>
  <si>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</si>
  <si>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</si>
  <si>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</si>
  <si>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</si>
  <si>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</si>
  <si>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</si>
  <si>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</si>
  <si>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</si>
  <si>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</si>
  <si>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</si>
  <si>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</si>
  <si>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</si>
  <si>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</si>
  <si>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</si>
  <si>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</si>
  <si>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</si>
  <si>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</si>
  <si>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</si>
  <si>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</si>
  <si>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</si>
  <si>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</si>
  <si>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</si>
  <si>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</si>
  <si>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</si>
  <si>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</si>
  <si>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</si>
  <si>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</si>
  <si>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</si>
  <si>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</si>
  <si>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</si>
  <si>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</si>
  <si>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</si>
  <si>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</si>
  <si>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</si>
  <si>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</si>
  <si>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</si>
  <si>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</si>
  <si>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</si>
  <si>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</si>
  <si>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</si>
  <si>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</si>
  <si>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</si>
  <si>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</si>
  <si>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</si>
  <si>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</si>
  <si>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</si>
  <si>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</si>
  <si>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</si>
  <si>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</si>
  <si>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</si>
  <si>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</si>
  <si>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</si>
  <si>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</si>
  <si>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</si>
  <si>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</si>
  <si>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</si>
  <si>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</si>
  <si>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</si>
  <si>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</si>
  <si>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</si>
  <si>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</si>
  <si>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</si>
  <si>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</si>
  <si>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</si>
  <si>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</si>
  <si>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</si>
  <si>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</si>
  <si>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</si>
  <si>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</si>
  <si>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</si>
  <si>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</si>
  <si>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</si>
  <si>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</si>
  <si>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</si>
  <si>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</si>
  <si>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</si>
  <si>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</si>
  <si>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</si>
  <si>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</si>
  <si>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</si>
  <si>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</si>
  <si>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</si>
  <si>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</si>
  <si>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</si>
  <si>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 xml:space="preserve">4150 -1 PRODUCTOS DERIVADOS DEL USO Y APROVECHAMIENTO DE BIENES NO SUJETOS A REGIMEN DE DOMINIO PÚBLICO </t>
  </si>
  <si>
    <t>RESULTADOS  (AHORRO O DESAHORRO)</t>
  </si>
  <si>
    <t>4113 IMPUESTOS SOBRE LA PRODUCCIÓN, EL CONSUMO Y LAS TRANSACCIONES</t>
  </si>
  <si>
    <t>IMPUESTOS:</t>
  </si>
  <si>
    <t>DERECHOS:</t>
  </si>
  <si>
    <t>PRODUCTOS:</t>
  </si>
  <si>
    <t xml:space="preserve">PARTICIPACIONES, APORTACIONES, ASGNACIONES, TRANSFERENCIAS ETC. </t>
  </si>
  <si>
    <t>OTROS INGRESOS:</t>
  </si>
  <si>
    <t>GASTOS DE FUNCIONAMIENTO:</t>
  </si>
  <si>
    <t xml:space="preserve">     SERVICIOS PERSONALES</t>
  </si>
  <si>
    <t xml:space="preserve">     MATERIALES Y SUMINISTROS</t>
  </si>
  <si>
    <t xml:space="preserve">     SERVICIOS GENERALES</t>
  </si>
  <si>
    <t xml:space="preserve">     TRANSFERENCIAS, ASIGNACIONES Y SUBSIDIOS Y OTRAS AYUDAS</t>
  </si>
  <si>
    <t xml:space="preserve">     INTERESES, COMISIONES Y OTROS GASTOS DE LA DEUDA PÚBLICA</t>
  </si>
  <si>
    <t xml:space="preserve">     GASTOS DE EJERCICIOS ANTERIORES</t>
  </si>
  <si>
    <t xml:space="preserve">     OTROS GASTOS</t>
  </si>
  <si>
    <t xml:space="preserve">     CONSTRUCCIÓN DIRECTA DE OBRA PÚBLICA</t>
  </si>
  <si>
    <t>APROVECHAMIENTOS DE TIPO CORRIENTE</t>
  </si>
  <si>
    <t>Enero</t>
  </si>
  <si>
    <t>Febrero</t>
  </si>
  <si>
    <t>Marzo</t>
  </si>
  <si>
    <t>Abril</t>
  </si>
  <si>
    <t>Mayo</t>
  </si>
  <si>
    <t>Junio</t>
  </si>
  <si>
    <t>TRANSFERENCIAS, ASIGNACIONES, SUBSIDIOS Y OTRAS AYUDAS</t>
  </si>
  <si>
    <t>Julio</t>
  </si>
  <si>
    <t>Agosto</t>
  </si>
  <si>
    <t>Septiembre</t>
  </si>
  <si>
    <t>5515 DEPRECIACIÓN DE BIENES MUEBLES</t>
  </si>
  <si>
    <t>Octubre</t>
  </si>
  <si>
    <t>Noviembre</t>
  </si>
  <si>
    <t>Diciembre</t>
  </si>
  <si>
    <t>5518 DISMINUCIÓN DE BIENES POR PERDIDA, OBSOLESCENCIA O DETERIORO</t>
  </si>
  <si>
    <t>5421 COMISIONES DE LA DEUDA PÚBLICA INTERNA</t>
  </si>
  <si>
    <t>5431 GASTOS DE LA DEUDA PÚBLICA INTERNA</t>
  </si>
  <si>
    <t xml:space="preserve"> COMISIONES DE LA DEUDA PÚBLICA</t>
  </si>
  <si>
    <t xml:space="preserve"> GASTOS DE LA DEUDA PÚBLICA</t>
  </si>
  <si>
    <t>5281 DONATIVOS A INSTITUCIONES SIN FINES DE LUCRO</t>
  </si>
  <si>
    <t xml:space="preserve">Acumulado 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</si>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</sst>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 val="singleAccounting"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/>
    <xf numFmtId="43" fontId="4" fillId="0" borderId="0" xfId="1" applyFont="1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5" borderId="0" xfId="0" applyFont="1" applyFill="1"/>
    <xf numFmtId="0" fontId="4" fillId="0" borderId="1" xfId="0" applyFont="1" applyBorder="1" applyAlignment="1">
      <alignment wrapText="1"/>
    </xf>
    <xf numFmtId="43" fontId="6" fillId="5" borderId="0" xfId="1" applyFont="1" applyFill="1" applyAlignment="1">
      <alignment wrapText="1"/>
    </xf>
    <xf numFmtId="43" fontId="6" fillId="5" borderId="0" xfId="1" applyFont="1" applyFill="1"/>
    <xf numFmtId="43" fontId="6" fillId="5" borderId="0" xfId="1" applyFont="1" applyFill="1" applyAlignment="1"/>
    <xf numFmtId="0" fontId="3" fillId="4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5" borderId="12" xfId="0" applyFont="1" applyFill="1" applyBorder="1"/>
    <xf numFmtId="43" fontId="4" fillId="6" borderId="0" xfId="1" applyFont="1" applyFill="1" applyBorder="1"/>
    <xf numFmtId="0" fontId="4" fillId="5" borderId="14" xfId="0" applyFont="1" applyFill="1" applyBorder="1"/>
    <xf numFmtId="43" fontId="5" fillId="0" borderId="0" xfId="1" applyFont="1" applyAlignment="1">
      <alignment horizontal="center"/>
    </xf>
    <xf numFmtId="43" fontId="9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0" borderId="0" xfId="1" applyFont="1" applyFill="1" applyAlignment="1">
      <alignment horizontal="right"/>
    </xf>
    <xf numFmtId="43" fontId="9" fillId="3" borderId="0" xfId="1" applyFont="1" applyFill="1"/>
    <xf numFmtId="43" fontId="9" fillId="0" borderId="0" xfId="1" applyFont="1" applyAlignment="1"/>
    <xf numFmtId="43" fontId="9" fillId="0" borderId="0" xfId="1" applyFont="1"/>
    <xf numFmtId="43" fontId="10" fillId="0" borderId="0" xfId="1" applyFont="1" applyAlignment="1">
      <alignment wrapText="1"/>
    </xf>
    <xf numFmtId="43" fontId="10" fillId="0" borderId="0" xfId="1" applyFont="1" applyAlignment="1"/>
    <xf numFmtId="43" fontId="10" fillId="0" borderId="0" xfId="1" applyFont="1" applyAlignment="1">
      <alignment horizontal="right"/>
    </xf>
    <xf numFmtId="43" fontId="11" fillId="0" borderId="0" xfId="1" applyFont="1" applyAlignment="1">
      <alignment wrapText="1"/>
    </xf>
    <xf numFmtId="43" fontId="12" fillId="0" borderId="0" xfId="1" applyFont="1" applyAlignment="1">
      <alignment horizontal="center" wrapText="1"/>
    </xf>
    <xf numFmtId="43" fontId="12" fillId="0" borderId="0" xfId="1" applyFont="1" applyAlignment="1">
      <alignment wrapText="1"/>
    </xf>
    <xf numFmtId="43" fontId="10" fillId="0" borderId="0" xfId="1" applyFont="1" applyFill="1" applyAlignment="1">
      <alignment horizontal="right"/>
    </xf>
    <xf numFmtId="43" fontId="9" fillId="0" borderId="0" xfId="1" applyFont="1" applyFill="1" applyAlignment="1">
      <alignment wrapText="1"/>
    </xf>
    <xf numFmtId="43" fontId="9" fillId="0" borderId="0" xfId="1" applyFont="1" applyFill="1"/>
    <xf numFmtId="43" fontId="10" fillId="0" borderId="0" xfId="1" applyFont="1" applyFill="1" applyAlignment="1">
      <alignment wrapText="1"/>
    </xf>
    <xf numFmtId="43" fontId="10" fillId="5" borderId="0" xfId="1" applyFont="1" applyFill="1" applyAlignment="1">
      <alignment wrapText="1"/>
    </xf>
    <xf numFmtId="43" fontId="9" fillId="5" borderId="0" xfId="1" applyFont="1" applyFill="1" applyAlignment="1">
      <alignment horizontal="right"/>
    </xf>
    <xf numFmtId="43" fontId="10" fillId="5" borderId="0" xfId="1" applyFont="1" applyFill="1" applyAlignment="1">
      <alignment horizontal="right"/>
    </xf>
    <xf numFmtId="43" fontId="9" fillId="5" borderId="0" xfId="1" applyFont="1" applyFill="1"/>
    <xf numFmtId="43" fontId="10" fillId="5" borderId="0" xfId="1" applyFont="1" applyFill="1" applyAlignment="1"/>
    <xf numFmtId="0" fontId="10" fillId="0" borderId="0" xfId="1" applyNumberFormat="1" applyFont="1" applyAlignment="1">
      <alignment horizontal="right"/>
    </xf>
    <xf numFmtId="43" fontId="10" fillId="0" borderId="0" xfId="1" applyFont="1"/>
    <xf numFmtId="43" fontId="10" fillId="0" borderId="0" xfId="1" applyFont="1" applyFill="1" applyAlignment="1"/>
    <xf numFmtId="43" fontId="10" fillId="0" borderId="0" xfId="1" applyFont="1" applyFill="1"/>
    <xf numFmtId="49" fontId="10" fillId="0" borderId="0" xfId="0" applyNumberFormat="1" applyFont="1" applyAlignment="1">
      <alignment wrapText="1"/>
    </xf>
    <xf numFmtId="4" fontId="9" fillId="0" borderId="0" xfId="0" applyNumberFormat="1" applyFont="1"/>
    <xf numFmtId="4" fontId="10" fillId="0" borderId="0" xfId="0" applyNumberFormat="1" applyFont="1"/>
    <xf numFmtId="43" fontId="9" fillId="0" borderId="0" xfId="1" applyFont="1" applyBorder="1"/>
    <xf numFmtId="43" fontId="10" fillId="0" borderId="2" xfId="1" applyFont="1" applyBorder="1" applyAlignment="1"/>
    <xf numFmtId="4" fontId="10" fillId="0" borderId="2" xfId="0" applyNumberFormat="1" applyFont="1" applyBorder="1"/>
    <xf numFmtId="4" fontId="9" fillId="0" borderId="2" xfId="0" applyNumberFormat="1" applyFont="1" applyBorder="1"/>
    <xf numFmtId="43" fontId="9" fillId="0" borderId="2" xfId="1" applyFont="1" applyBorder="1"/>
    <xf numFmtId="43" fontId="12" fillId="0" borderId="0" xfId="1" applyFont="1"/>
    <xf numFmtId="43" fontId="12" fillId="0" borderId="0" xfId="1" applyFont="1" applyFill="1"/>
    <xf numFmtId="43" fontId="13" fillId="0" borderId="0" xfId="1" applyFont="1" applyFill="1"/>
    <xf numFmtId="0" fontId="9" fillId="0" borderId="0" xfId="0" applyFont="1" applyAlignment="1">
      <alignment wrapText="1"/>
    </xf>
    <xf numFmtId="43" fontId="9" fillId="0" borderId="2" xfId="1" applyFont="1" applyBorder="1" applyAlignment="1">
      <alignment wrapText="1"/>
    </xf>
    <xf numFmtId="43" fontId="9" fillId="0" borderId="2" xfId="1" applyFont="1" applyBorder="1" applyAlignment="1">
      <alignment horizontal="right"/>
    </xf>
    <xf numFmtId="43" fontId="9" fillId="0" borderId="2" xfId="1" applyFont="1" applyFill="1" applyBorder="1" applyAlignment="1">
      <alignment horizontal="right"/>
    </xf>
    <xf numFmtId="4" fontId="12" fillId="0" borderId="0" xfId="0" applyNumberFormat="1" applyFont="1"/>
    <xf numFmtId="43" fontId="14" fillId="0" borderId="0" xfId="1" applyFont="1" applyFill="1" applyAlignment="1">
      <alignment horizontal="right"/>
    </xf>
    <xf numFmtId="43" fontId="12" fillId="0" borderId="0" xfId="1" applyFont="1" applyAlignment="1"/>
    <xf numFmtId="43" fontId="9" fillId="3" borderId="0" xfId="1" applyFont="1" applyFill="1" applyBorder="1"/>
    <xf numFmtId="43" fontId="9" fillId="0" borderId="0" xfId="1" applyFont="1" applyBorder="1" applyAlignment="1">
      <alignment wrapText="1"/>
    </xf>
    <xf numFmtId="43" fontId="9" fillId="3" borderId="2" xfId="1" applyFont="1" applyFill="1" applyBorder="1"/>
    <xf numFmtId="43" fontId="12" fillId="0" borderId="0" xfId="1" applyFont="1" applyBorder="1"/>
    <xf numFmtId="43" fontId="3" fillId="5" borderId="16" xfId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3" fontId="4" fillId="3" borderId="12" xfId="1" applyFont="1" applyFill="1" applyBorder="1"/>
    <xf numFmtId="0" fontId="2" fillId="0" borderId="0" xfId="0" applyFont="1"/>
    <xf numFmtId="43" fontId="15" fillId="0" borderId="0" xfId="1" applyFont="1" applyBorder="1"/>
    <xf numFmtId="0" fontId="16" fillId="0" borderId="0" xfId="0" applyFont="1" applyAlignment="1">
      <alignment wrapText="1"/>
    </xf>
    <xf numFmtId="0" fontId="16" fillId="5" borderId="12" xfId="0" applyFont="1" applyFill="1" applyBorder="1"/>
    <xf numFmtId="43" fontId="16" fillId="3" borderId="12" xfId="1" applyFont="1" applyFill="1" applyBorder="1"/>
    <xf numFmtId="43" fontId="16" fillId="6" borderId="0" xfId="1" applyFont="1" applyFill="1" applyBorder="1"/>
    <xf numFmtId="0" fontId="17" fillId="0" borderId="0" xfId="0" applyFont="1"/>
    <xf numFmtId="0" fontId="18" fillId="0" borderId="0" xfId="0" applyFont="1" applyAlignment="1">
      <alignment wrapText="1"/>
    </xf>
    <xf numFmtId="0" fontId="18" fillId="5" borderId="12" xfId="0" applyFont="1" applyFill="1" applyBorder="1"/>
    <xf numFmtId="43" fontId="18" fillId="3" borderId="12" xfId="1" applyFont="1" applyFill="1" applyBorder="1"/>
    <xf numFmtId="43" fontId="18" fillId="6" borderId="0" xfId="1" applyFont="1" applyFill="1" applyBorder="1"/>
    <xf numFmtId="0" fontId="18" fillId="0" borderId="0" xfId="0" applyFont="1"/>
    <xf numFmtId="0" fontId="17" fillId="0" borderId="0" xfId="0" applyFont="1" applyAlignment="1">
      <alignment wrapText="1"/>
    </xf>
    <xf numFmtId="0" fontId="17" fillId="5" borderId="12" xfId="0" applyFont="1" applyFill="1" applyBorder="1"/>
    <xf numFmtId="43" fontId="17" fillId="3" borderId="12" xfId="1" applyFont="1" applyFill="1" applyBorder="1"/>
    <xf numFmtId="43" fontId="17" fillId="6" borderId="0" xfId="1" applyFont="1" applyFill="1" applyBorder="1"/>
    <xf numFmtId="0" fontId="2" fillId="0" borderId="1" xfId="0" applyFont="1" applyBorder="1" applyAlignment="1">
      <alignment wrapText="1"/>
    </xf>
    <xf numFmtId="0" fontId="2" fillId="5" borderId="14" xfId="0" applyFont="1" applyFill="1" applyBorder="1"/>
    <xf numFmtId="43" fontId="2" fillId="3" borderId="14" xfId="1" applyFont="1" applyFill="1" applyBorder="1"/>
    <xf numFmtId="43" fontId="2" fillId="6" borderId="1" xfId="1" applyFont="1" applyFill="1" applyBorder="1"/>
    <xf numFmtId="43" fontId="19" fillId="3" borderId="12" xfId="1" applyFont="1" applyFill="1" applyBorder="1"/>
    <xf numFmtId="43" fontId="19" fillId="6" borderId="0" xfId="1" applyFont="1" applyFill="1" applyBorder="1"/>
    <xf numFmtId="0" fontId="19" fillId="5" borderId="12" xfId="0" applyFont="1" applyFill="1" applyBorder="1"/>
    <xf numFmtId="0" fontId="15" fillId="0" borderId="0" xfId="0" applyFont="1"/>
    <xf numFmtId="43" fontId="4" fillId="2" borderId="0" xfId="1" applyFont="1" applyFill="1"/>
    <xf numFmtId="0" fontId="3" fillId="0" borderId="0" xfId="1" applyNumberFormat="1" applyFont="1" applyAlignment="1">
      <alignment horizontal="center"/>
    </xf>
    <xf numFmtId="43" fontId="3" fillId="3" borderId="14" xfId="1" applyFont="1" applyFill="1" applyBorder="1"/>
    <xf numFmtId="43" fontId="3" fillId="6" borderId="1" xfId="1" applyFont="1" applyFill="1" applyBorder="1"/>
    <xf numFmtId="40" fontId="3" fillId="3" borderId="15" xfId="1" applyNumberFormat="1" applyFont="1" applyFill="1" applyBorder="1"/>
    <xf numFmtId="40" fontId="3" fillId="6" borderId="4" xfId="1" applyNumberFormat="1" applyFont="1" applyFill="1" applyBorder="1"/>
    <xf numFmtId="0" fontId="3" fillId="7" borderId="3" xfId="0" applyFont="1" applyFill="1" applyBorder="1" applyAlignment="1">
      <alignment horizontal="center"/>
    </xf>
    <xf numFmtId="40" fontId="4" fillId="0" borderId="4" xfId="0" applyNumberFormat="1" applyFont="1" applyBorder="1" applyAlignment="1">
      <alignment wrapText="1"/>
    </xf>
    <xf numFmtId="40" fontId="4" fillId="5" borderId="4" xfId="0" applyNumberFormat="1" applyFont="1" applyFill="1" applyBorder="1"/>
    <xf numFmtId="43" fontId="3" fillId="0" borderId="0" xfId="1" applyFont="1" applyAlignment="1">
      <alignment horizontal="center"/>
    </xf>
    <xf numFmtId="43" fontId="3" fillId="6" borderId="18" xfId="1" applyFont="1" applyFill="1" applyBorder="1"/>
    <xf numFmtId="43" fontId="3" fillId="6" borderId="25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3" fontId="7" fillId="0" borderId="0" xfId="1" applyFont="1" applyFill="1" applyBorder="1"/>
    <xf numFmtId="43" fontId="4" fillId="0" borderId="0" xfId="1" applyFont="1" applyFill="1"/>
    <xf numFmtId="43" fontId="18" fillId="0" borderId="0" xfId="1" applyFont="1" applyFill="1" applyBorder="1"/>
    <xf numFmtId="43" fontId="18" fillId="0" borderId="11" xfId="1" applyFont="1" applyFill="1" applyBorder="1"/>
    <xf numFmtId="43" fontId="18" fillId="0" borderId="21" xfId="1" applyFont="1" applyFill="1" applyBorder="1"/>
    <xf numFmtId="43" fontId="17" fillId="0" borderId="21" xfId="1" applyFont="1" applyFill="1" applyBorder="1"/>
    <xf numFmtId="43" fontId="4" fillId="0" borderId="21" xfId="1" applyFont="1" applyFill="1" applyBorder="1"/>
    <xf numFmtId="43" fontId="19" fillId="0" borderId="0" xfId="1" applyFont="1" applyFill="1" applyBorder="1"/>
    <xf numFmtId="43" fontId="16" fillId="0" borderId="0" xfId="1" applyFont="1" applyFill="1" applyBorder="1"/>
    <xf numFmtId="43" fontId="19" fillId="0" borderId="21" xfId="1" applyFont="1" applyFill="1" applyBorder="1"/>
    <xf numFmtId="43" fontId="16" fillId="0" borderId="21" xfId="1" applyFont="1" applyFill="1" applyBorder="1"/>
    <xf numFmtId="43" fontId="3" fillId="0" borderId="23" xfId="1" applyFont="1" applyFill="1" applyBorder="1"/>
    <xf numFmtId="43" fontId="18" fillId="0" borderId="5" xfId="1" applyFont="1" applyFill="1" applyBorder="1"/>
    <xf numFmtId="43" fontId="17" fillId="0" borderId="0" xfId="1" applyFont="1" applyFill="1" applyBorder="1"/>
    <xf numFmtId="0" fontId="4" fillId="0" borderId="0" xfId="0" applyFont="1" applyAlignment="1">
      <alignment horizontal="left" wrapText="1"/>
    </xf>
    <xf numFmtId="40" fontId="3" fillId="0" borderId="24" xfId="1" applyNumberFormat="1" applyFont="1" applyFill="1" applyBorder="1"/>
    <xf numFmtId="43" fontId="3" fillId="7" borderId="19" xfId="1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43" fontId="4" fillId="6" borderId="13" xfId="1" applyFont="1" applyFill="1" applyBorder="1"/>
    <xf numFmtId="40" fontId="3" fillId="6" borderId="24" xfId="1" applyNumberFormat="1" applyFont="1" applyFill="1" applyBorder="1"/>
    <xf numFmtId="43" fontId="20" fillId="0" borderId="21" xfId="1" applyFont="1" applyFill="1" applyBorder="1"/>
    <xf numFmtId="43" fontId="4" fillId="7" borderId="11" xfId="1" applyFont="1" applyFill="1" applyBorder="1" applyAlignment="1">
      <alignment horizontal="right"/>
    </xf>
    <xf numFmtId="43" fontId="4" fillId="7" borderId="21" xfId="1" applyFont="1" applyFill="1" applyBorder="1" applyAlignment="1">
      <alignment horizontal="right"/>
    </xf>
    <xf numFmtId="43" fontId="21" fillId="7" borderId="21" xfId="1" applyFont="1" applyFill="1" applyBorder="1" applyAlignment="1">
      <alignment horizontal="right"/>
    </xf>
    <xf numFmtId="43" fontId="20" fillId="7" borderId="21" xfId="1" applyFont="1" applyFill="1" applyBorder="1" applyAlignment="1">
      <alignment horizontal="right"/>
    </xf>
    <xf numFmtId="43" fontId="3" fillId="7" borderId="19" xfId="1" applyFont="1" applyFill="1" applyBorder="1" applyAlignment="1">
      <alignment horizontal="right"/>
    </xf>
    <xf numFmtId="43" fontId="4" fillId="7" borderId="23" xfId="1" applyFont="1" applyFill="1" applyBorder="1" applyAlignment="1">
      <alignment horizontal="right"/>
    </xf>
    <xf numFmtId="40" fontId="3" fillId="7" borderId="23" xfId="1" applyNumberFormat="1" applyFont="1" applyFill="1" applyBorder="1" applyAlignment="1">
      <alignment horizontal="right"/>
    </xf>
    <xf numFmtId="43" fontId="22" fillId="6" borderId="0" xfId="1" applyFont="1" applyFill="1" applyBorder="1"/>
    <xf numFmtId="43" fontId="22" fillId="0" borderId="21" xfId="1" applyFont="1" applyFill="1" applyBorder="1"/>
    <xf numFmtId="43" fontId="22" fillId="0" borderId="0" xfId="1" applyFont="1" applyFill="1" applyBorder="1"/>
    <xf numFmtId="43" fontId="23" fillId="6" borderId="0" xfId="1" applyFont="1" applyFill="1" applyBorder="1"/>
    <xf numFmtId="43" fontId="23" fillId="0" borderId="21" xfId="1" applyFont="1" applyFill="1" applyBorder="1"/>
    <xf numFmtId="43" fontId="24" fillId="6" borderId="1" xfId="1" applyFont="1" applyFill="1" applyBorder="1"/>
    <xf numFmtId="43" fontId="24" fillId="0" borderId="22" xfId="1" applyFont="1" applyFill="1" applyBorder="1"/>
    <xf numFmtId="4" fontId="25" fillId="0" borderId="0" xfId="0" applyNumberFormat="1" applyFont="1" applyAlignment="1">
      <alignment horizontal="right" vertical="top"/>
    </xf>
    <xf numFmtId="43" fontId="22" fillId="0" borderId="12" xfId="1" applyFont="1" applyFill="1" applyBorder="1"/>
    <xf numFmtId="43" fontId="24" fillId="0" borderId="14" xfId="1" applyFont="1" applyFill="1" applyBorder="1"/>
    <xf numFmtId="43" fontId="19" fillId="0" borderId="12" xfId="1" applyFont="1" applyFill="1" applyBorder="1"/>
    <xf numFmtId="43" fontId="16" fillId="0" borderId="12" xfId="1" applyFont="1" applyFill="1" applyBorder="1"/>
    <xf numFmtId="43" fontId="20" fillId="0" borderId="12" xfId="1" applyFont="1" applyFill="1" applyBorder="1"/>
    <xf numFmtId="43" fontId="3" fillId="0" borderId="15" xfId="1" applyFont="1" applyFill="1" applyBorder="1"/>
    <xf numFmtId="43" fontId="24" fillId="0" borderId="1" xfId="1" applyFont="1" applyFill="1" applyBorder="1"/>
    <xf numFmtId="43" fontId="20" fillId="0" borderId="0" xfId="1" applyFont="1" applyFill="1" applyBorder="1"/>
    <xf numFmtId="43" fontId="3" fillId="0" borderId="4" xfId="1" applyFont="1" applyFill="1" applyBorder="1"/>
    <xf numFmtId="43" fontId="3" fillId="7" borderId="22" xfId="1" applyFont="1" applyFill="1" applyBorder="1" applyAlignment="1">
      <alignment horizontal="right"/>
    </xf>
    <xf numFmtId="4" fontId="26" fillId="0" borderId="0" xfId="0" applyNumberFormat="1" applyFont="1" applyAlignment="1">
      <alignment horizontal="right" vertical="top"/>
    </xf>
    <xf numFmtId="4" fontId="27" fillId="0" borderId="21" xfId="0" applyNumberFormat="1" applyFont="1" applyBorder="1" applyAlignment="1">
      <alignment horizontal="right" vertical="top"/>
    </xf>
    <xf numFmtId="43" fontId="18" fillId="0" borderId="0" xfId="1" applyFont="1" applyFill="1"/>
    <xf numFmtId="43" fontId="18" fillId="0" borderId="17" xfId="1" applyFont="1" applyFill="1" applyBorder="1"/>
    <xf numFmtId="0" fontId="3" fillId="4" borderId="9" xfId="0" applyFont="1" applyFill="1" applyBorder="1" applyAlignment="1">
      <alignment horizontal="center"/>
    </xf>
    <xf numFmtId="43" fontId="4" fillId="3" borderId="6" xfId="1" applyFont="1" applyFill="1" applyBorder="1"/>
    <xf numFmtId="43" fontId="4" fillId="6" borderId="10" xfId="1" applyFont="1" applyFill="1" applyBorder="1"/>
    <xf numFmtId="43" fontId="18" fillId="6" borderId="10" xfId="1" applyFont="1" applyFill="1" applyBorder="1"/>
    <xf numFmtId="43" fontId="18" fillId="6" borderId="7" xfId="1" applyFont="1" applyFill="1" applyBorder="1"/>
    <xf numFmtId="43" fontId="4" fillId="8" borderId="21" xfId="1" applyFont="1" applyFill="1" applyBorder="1"/>
    <xf numFmtId="43" fontId="18" fillId="8" borderId="21" xfId="1" applyFont="1" applyFill="1" applyBorder="1"/>
    <xf numFmtId="43" fontId="4" fillId="9" borderId="0" xfId="1" applyFont="1" applyFill="1" applyBorder="1"/>
    <xf numFmtId="43" fontId="5" fillId="0" borderId="0" xfId="1" applyFont="1" applyAlignment="1">
      <alignment horizontal="center"/>
    </xf>
    <xf numFmtId="0" fontId="3" fillId="7" borderId="10" xfId="1" applyNumberFormat="1" applyFont="1" applyFill="1" applyBorder="1" applyAlignment="1">
      <alignment horizontal="center"/>
    </xf>
    <xf numFmtId="0" fontId="3" fillId="4" borderId="6" xfId="1" applyNumberFormat="1" applyFont="1" applyFill="1" applyBorder="1" applyAlignment="1">
      <alignment horizontal="center"/>
    </xf>
    <xf numFmtId="0" fontId="3" fillId="4" borderId="10" xfId="1" applyNumberFormat="1" applyFont="1" applyFill="1" applyBorder="1" applyAlignment="1">
      <alignment horizontal="center"/>
    </xf>
    <xf numFmtId="0" fontId="3" fillId="4" borderId="7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28" customWidth="1"/>
    <col min="2" max="2" width="17.28515625" style="29" customWidth="1"/>
    <col min="3" max="3" width="16.7109375" style="29" customWidth="1"/>
    <col min="4" max="4" width="20.5703125" style="29" customWidth="1"/>
    <col min="5" max="5" width="20.85546875" style="30" customWidth="1"/>
    <col min="6" max="6" width="17.42578125" style="29" customWidth="1"/>
    <col min="7" max="7" width="16.42578125" style="29" customWidth="1"/>
    <col min="8" max="8" width="13.7109375" style="31" customWidth="1"/>
    <col min="9" max="9" width="61.28515625" style="32" customWidth="1"/>
    <col min="10" max="15" width="16.7109375" style="32" customWidth="1"/>
    <col min="16" max="16" width="11.42578125" style="31"/>
    <col min="17" max="17" width="57.42578125" style="41" customWidth="1"/>
    <col min="18" max="18" width="17.7109375" style="33" customWidth="1"/>
    <col min="19" max="19" width="17.7109375" style="42" customWidth="1"/>
    <col min="20" max="23" width="17.7109375" style="33" customWidth="1"/>
    <col min="24" max="24" width="11.42578125" style="31"/>
    <col min="25" max="25" width="43" style="28" customWidth="1"/>
    <col min="26" max="26" width="21.7109375" style="33" customWidth="1"/>
    <col min="27" max="31" width="17.28515625" style="33" customWidth="1"/>
    <col min="32" max="32" width="11.42578125" style="31"/>
    <col min="33" max="33" width="43" style="28" customWidth="1"/>
    <col min="34" max="34" width="21.7109375" style="33" customWidth="1"/>
    <col min="35" max="39" width="18.5703125" style="33" customWidth="1"/>
    <col min="40" max="40" width="11.42578125" style="31"/>
    <col min="41" max="41" width="46.42578125" style="28" customWidth="1"/>
    <col min="42" max="42" width="18.28515625" style="33" customWidth="1"/>
    <col min="43" max="47" width="14.140625" style="33" customWidth="1"/>
    <col min="48" max="48" width="11.42578125" style="31"/>
    <col min="49" max="49" width="46.28515625" style="33" customWidth="1"/>
    <col min="50" max="51" width="16.85546875" style="33" customWidth="1"/>
    <col min="52" max="53" width="17.85546875" style="33" customWidth="1"/>
    <col min="54" max="55" width="16.85546875" style="33" customWidth="1"/>
    <col min="56" max="56" width="39.85546875" style="33" customWidth="1"/>
    <col min="57" max="58" width="16.85546875" style="33" bestFit="1" customWidth="1"/>
    <col min="59" max="60" width="17.85546875" style="33" bestFit="1" customWidth="1"/>
    <col min="61" max="62" width="16.85546875" style="33" bestFit="1" customWidth="1"/>
    <col min="63" max="16384" width="11.42578125" style="33"/>
  </cols>
  <sheetData>
    <row r="1" spans="1:62" x14ac:dyDescent="0.2">
      <c r="Q1" s="32"/>
      <c r="R1" s="32"/>
      <c r="S1" s="32"/>
      <c r="T1" s="32"/>
      <c r="U1" s="32"/>
      <c r="V1" s="32"/>
      <c r="W1" s="32"/>
    </row>
    <row r="2" spans="1:62" x14ac:dyDescent="0.2">
      <c r="A2" s="34" t="s">
        <v>1</v>
      </c>
      <c r="I2" s="35" t="s">
        <v>1</v>
      </c>
      <c r="J2" s="35"/>
      <c r="K2" s="35"/>
      <c r="L2" s="35"/>
      <c r="M2" s="35"/>
      <c r="N2" s="35"/>
      <c r="O2" s="35"/>
      <c r="Q2" s="35" t="s">
        <v>1</v>
      </c>
      <c r="R2" s="35"/>
      <c r="S2" s="35"/>
      <c r="T2" s="35"/>
      <c r="U2" s="35"/>
      <c r="V2" s="35"/>
      <c r="W2" s="35"/>
      <c r="Y2" s="3" t="s">
        <v>1</v>
      </c>
      <c r="AG2" s="3" t="s">
        <v>1</v>
      </c>
      <c r="AO2" s="3" t="s">
        <v>1</v>
      </c>
    </row>
    <row r="3" spans="1:62" x14ac:dyDescent="0.2">
      <c r="A3" s="34" t="s">
        <v>67</v>
      </c>
      <c r="I3" s="35" t="s">
        <v>68</v>
      </c>
      <c r="J3" s="35"/>
      <c r="K3" s="35"/>
      <c r="L3" s="35"/>
      <c r="M3" s="35"/>
      <c r="N3" s="35"/>
      <c r="O3" s="35"/>
      <c r="Q3" s="35" t="s">
        <v>68</v>
      </c>
      <c r="R3" s="35"/>
      <c r="S3" s="35"/>
      <c r="T3" s="35"/>
      <c r="U3" s="35"/>
      <c r="V3" s="35"/>
      <c r="W3" s="35"/>
      <c r="Y3" s="3" t="s">
        <v>69</v>
      </c>
      <c r="AG3" s="3" t="s">
        <v>69</v>
      </c>
      <c r="AO3" s="3" t="s">
        <v>69</v>
      </c>
      <c r="AW3" s="33" t="s">
        <v>1</v>
      </c>
      <c r="BD3" s="33" t="s">
        <v>1</v>
      </c>
    </row>
    <row r="4" spans="1:62" x14ac:dyDescent="0.2">
      <c r="A4" s="34" t="s">
        <v>70</v>
      </c>
      <c r="I4" s="35" t="s">
        <v>71</v>
      </c>
      <c r="J4" s="35"/>
      <c r="K4" s="35"/>
      <c r="L4" s="35"/>
      <c r="M4" s="35"/>
      <c r="N4" s="35"/>
      <c r="O4" s="35"/>
      <c r="Q4" s="35" t="s">
        <v>72</v>
      </c>
      <c r="R4" s="35"/>
      <c r="S4" s="35"/>
      <c r="T4" s="35"/>
      <c r="U4" s="35"/>
      <c r="V4" s="35"/>
      <c r="W4" s="35"/>
      <c r="Y4" s="3" t="s">
        <v>73</v>
      </c>
      <c r="AG4" s="3" t="s">
        <v>74</v>
      </c>
      <c r="AO4" s="3" t="s">
        <v>75</v>
      </c>
      <c r="AW4" s="33" t="s">
        <v>68</v>
      </c>
      <c r="BD4" s="33" t="s">
        <v>224</v>
      </c>
    </row>
    <row r="5" spans="1:62" x14ac:dyDescent="0.2">
      <c r="A5" s="34" t="s">
        <v>76</v>
      </c>
      <c r="Q5" s="32"/>
      <c r="R5" s="32"/>
      <c r="S5" s="32"/>
      <c r="T5" s="32"/>
      <c r="U5" s="32"/>
      <c r="V5" s="32"/>
      <c r="W5" s="32"/>
      <c r="AW5" s="33" t="s">
        <v>226</v>
      </c>
      <c r="BD5" s="33" t="s">
        <v>225</v>
      </c>
    </row>
    <row r="6" spans="1:62" x14ac:dyDescent="0.2">
      <c r="A6" s="34" t="s">
        <v>77</v>
      </c>
      <c r="B6" s="36" t="s">
        <v>78</v>
      </c>
      <c r="D6" s="36" t="s">
        <v>79</v>
      </c>
      <c r="F6" s="36" t="s">
        <v>80</v>
      </c>
      <c r="I6" s="37" t="s">
        <v>77</v>
      </c>
      <c r="J6" s="175" t="s">
        <v>78</v>
      </c>
      <c r="K6" s="175"/>
      <c r="L6" s="175" t="s">
        <v>79</v>
      </c>
      <c r="M6" s="175"/>
      <c r="N6" s="175" t="s">
        <v>80</v>
      </c>
      <c r="O6" s="175"/>
      <c r="Q6" s="37" t="s">
        <v>77</v>
      </c>
      <c r="R6" s="175" t="s">
        <v>78</v>
      </c>
      <c r="S6" s="175"/>
      <c r="T6" s="175" t="s">
        <v>79</v>
      </c>
      <c r="U6" s="175"/>
      <c r="V6" s="175" t="s">
        <v>80</v>
      </c>
      <c r="W6" s="175"/>
      <c r="Y6" s="38"/>
      <c r="Z6" s="175" t="s">
        <v>78</v>
      </c>
      <c r="AA6" s="175"/>
      <c r="AB6" s="175" t="s">
        <v>79</v>
      </c>
      <c r="AC6" s="175"/>
      <c r="AD6" s="175" t="s">
        <v>80</v>
      </c>
      <c r="AE6" s="175"/>
      <c r="AG6" s="38"/>
      <c r="AH6" s="175" t="s">
        <v>78</v>
      </c>
      <c r="AI6" s="175"/>
      <c r="AJ6" s="175" t="s">
        <v>79</v>
      </c>
      <c r="AK6" s="175"/>
      <c r="AL6" s="175" t="s">
        <v>80</v>
      </c>
      <c r="AM6" s="175"/>
      <c r="AO6" s="39"/>
      <c r="AP6" s="175" t="s">
        <v>78</v>
      </c>
      <c r="AQ6" s="175"/>
      <c r="AR6" s="175" t="s">
        <v>79</v>
      </c>
      <c r="AS6" s="175"/>
      <c r="AT6" s="175" t="s">
        <v>80</v>
      </c>
      <c r="AU6" s="175"/>
    </row>
    <row r="7" spans="1:62" x14ac:dyDescent="0.2">
      <c r="B7" s="36" t="s">
        <v>81</v>
      </c>
      <c r="C7" s="36" t="s">
        <v>82</v>
      </c>
      <c r="D7" s="36" t="s">
        <v>81</v>
      </c>
      <c r="E7" s="40" t="s">
        <v>82</v>
      </c>
      <c r="F7" s="36" t="s">
        <v>81</v>
      </c>
      <c r="G7" s="36" t="s">
        <v>82</v>
      </c>
      <c r="I7" s="33"/>
      <c r="J7" s="27" t="s">
        <v>81</v>
      </c>
      <c r="K7" s="27" t="s">
        <v>82</v>
      </c>
      <c r="L7" s="27" t="s">
        <v>81</v>
      </c>
      <c r="M7" s="27" t="s">
        <v>82</v>
      </c>
      <c r="N7" s="27" t="s">
        <v>81</v>
      </c>
      <c r="O7" s="27" t="s">
        <v>82</v>
      </c>
      <c r="Q7" s="33"/>
      <c r="R7" s="27" t="s">
        <v>81</v>
      </c>
      <c r="S7" s="27" t="s">
        <v>82</v>
      </c>
      <c r="T7" s="27" t="s">
        <v>81</v>
      </c>
      <c r="U7" s="27" t="s">
        <v>82</v>
      </c>
      <c r="V7" s="27" t="s">
        <v>81</v>
      </c>
      <c r="W7" s="27" t="s">
        <v>82</v>
      </c>
      <c r="Y7" s="4" t="s">
        <v>77</v>
      </c>
      <c r="Z7" s="27" t="s">
        <v>81</v>
      </c>
      <c r="AA7" s="27" t="s">
        <v>82</v>
      </c>
      <c r="AB7" s="27" t="s">
        <v>81</v>
      </c>
      <c r="AC7" s="27" t="s">
        <v>82</v>
      </c>
      <c r="AD7" s="27" t="s">
        <v>81</v>
      </c>
      <c r="AE7" s="27" t="s">
        <v>82</v>
      </c>
      <c r="AG7" s="4" t="s">
        <v>77</v>
      </c>
      <c r="AH7" s="27" t="s">
        <v>81</v>
      </c>
      <c r="AI7" s="27" t="s">
        <v>82</v>
      </c>
      <c r="AJ7" s="27" t="s">
        <v>81</v>
      </c>
      <c r="AK7" s="27" t="s">
        <v>82</v>
      </c>
      <c r="AL7" s="27" t="s">
        <v>81</v>
      </c>
      <c r="AM7" s="27" t="s">
        <v>82</v>
      </c>
      <c r="AO7" s="5" t="s">
        <v>77</v>
      </c>
      <c r="AP7" s="27" t="s">
        <v>81</v>
      </c>
      <c r="AQ7" s="27" t="s">
        <v>82</v>
      </c>
      <c r="AR7" s="27" t="s">
        <v>81</v>
      </c>
      <c r="AS7" s="27" t="s">
        <v>82</v>
      </c>
      <c r="AT7" s="27" t="s">
        <v>81</v>
      </c>
      <c r="AU7" s="27" t="s">
        <v>82</v>
      </c>
      <c r="AW7" s="33" t="s">
        <v>77</v>
      </c>
      <c r="AX7" s="33" t="s">
        <v>78</v>
      </c>
      <c r="AZ7" s="33" t="s">
        <v>79</v>
      </c>
      <c r="BB7" s="33" t="s">
        <v>80</v>
      </c>
      <c r="BE7" s="33" t="s">
        <v>78</v>
      </c>
      <c r="BG7" s="33" t="s">
        <v>79</v>
      </c>
      <c r="BI7" s="33" t="s">
        <v>80</v>
      </c>
    </row>
    <row r="8" spans="1:62" x14ac:dyDescent="0.2">
      <c r="I8" s="33"/>
      <c r="J8" s="27"/>
      <c r="K8" s="27"/>
      <c r="L8" s="27"/>
      <c r="M8" s="27"/>
      <c r="N8" s="27"/>
      <c r="O8" s="27"/>
      <c r="Q8" s="33"/>
      <c r="R8" s="27"/>
      <c r="S8" s="27"/>
      <c r="T8" s="27"/>
      <c r="U8" s="27"/>
      <c r="V8" s="27"/>
      <c r="W8" s="27"/>
      <c r="Y8" s="4"/>
      <c r="Z8" s="27"/>
      <c r="AA8" s="27"/>
      <c r="AB8" s="27"/>
      <c r="AC8" s="27"/>
      <c r="AD8" s="27"/>
      <c r="AE8" s="27"/>
      <c r="AG8" s="4"/>
      <c r="AH8" s="27"/>
      <c r="AI8" s="27"/>
      <c r="AJ8" s="27"/>
      <c r="AK8" s="27"/>
      <c r="AL8" s="27"/>
      <c r="AM8" s="27"/>
      <c r="AO8" s="5"/>
      <c r="AP8" s="27"/>
      <c r="AQ8" s="27"/>
      <c r="AR8" s="27"/>
      <c r="AS8" s="27"/>
      <c r="AT8" s="27"/>
      <c r="AU8" s="27"/>
      <c r="AX8" s="33" t="s">
        <v>81</v>
      </c>
      <c r="AY8" s="33" t="s">
        <v>82</v>
      </c>
      <c r="AZ8" s="33" t="s">
        <v>81</v>
      </c>
      <c r="BA8" s="33" t="s">
        <v>82</v>
      </c>
      <c r="BB8" s="33" t="s">
        <v>81</v>
      </c>
      <c r="BC8" s="33" t="s">
        <v>82</v>
      </c>
      <c r="BD8" s="33" t="s">
        <v>77</v>
      </c>
      <c r="BE8" s="33" t="s">
        <v>81</v>
      </c>
      <c r="BF8" s="33" t="s">
        <v>82</v>
      </c>
      <c r="BG8" s="33" t="s">
        <v>81</v>
      </c>
      <c r="BH8" s="33" t="s">
        <v>82</v>
      </c>
      <c r="BI8" s="33" t="s">
        <v>81</v>
      </c>
      <c r="BJ8" s="33" t="s">
        <v>82</v>
      </c>
    </row>
    <row r="9" spans="1:62" x14ac:dyDescent="0.2">
      <c r="A9" s="34" t="s">
        <v>83</v>
      </c>
      <c r="B9" s="36">
        <v>236100</v>
      </c>
      <c r="D9" s="36">
        <v>2551132.25</v>
      </c>
      <c r="E9" s="40">
        <v>2550132.25</v>
      </c>
      <c r="F9" s="36">
        <v>237100</v>
      </c>
      <c r="H9" s="31">
        <f>+F9-AD9</f>
        <v>0</v>
      </c>
      <c r="I9" s="34" t="s">
        <v>84</v>
      </c>
      <c r="J9" s="34">
        <v>236100</v>
      </c>
      <c r="K9" s="34"/>
      <c r="L9" s="34">
        <v>1029932.68</v>
      </c>
      <c r="M9" s="34">
        <v>550288.03</v>
      </c>
      <c r="N9" s="34">
        <v>715744.65</v>
      </c>
      <c r="O9" s="34"/>
      <c r="Q9" s="41" t="s">
        <v>84</v>
      </c>
      <c r="R9" s="33">
        <v>715744.65</v>
      </c>
      <c r="T9" s="33">
        <v>1144766.6200000001</v>
      </c>
      <c r="U9" s="33">
        <v>623411.27</v>
      </c>
      <c r="V9" s="33">
        <v>237100</v>
      </c>
      <c r="X9" s="31">
        <f>+R9-N9</f>
        <v>0</v>
      </c>
      <c r="Y9" s="6" t="s">
        <v>84</v>
      </c>
      <c r="Z9" s="7">
        <v>237100</v>
      </c>
      <c r="AB9" s="7">
        <v>376432.95</v>
      </c>
      <c r="AC9" s="7">
        <v>376432.95</v>
      </c>
      <c r="AD9" s="7">
        <v>237100</v>
      </c>
      <c r="AF9" s="31">
        <f>+Z9-V9</f>
        <v>0</v>
      </c>
      <c r="AG9" s="6" t="s">
        <v>84</v>
      </c>
      <c r="AH9" s="7">
        <v>237100</v>
      </c>
      <c r="AJ9" s="7">
        <v>465619.89</v>
      </c>
      <c r="AK9" s="7">
        <v>465619.89</v>
      </c>
      <c r="AL9" s="7">
        <v>237100</v>
      </c>
      <c r="AN9" s="31">
        <f>+AH9-AD9</f>
        <v>0</v>
      </c>
      <c r="AO9" s="6" t="s">
        <v>84</v>
      </c>
      <c r="AP9" s="7">
        <v>237100</v>
      </c>
      <c r="AR9" s="7">
        <v>269097.44</v>
      </c>
      <c r="AS9" s="7">
        <v>269097.44</v>
      </c>
      <c r="AT9" s="7">
        <v>237100</v>
      </c>
      <c r="AV9" s="31">
        <f>+AP9-AL9</f>
        <v>0</v>
      </c>
      <c r="AW9" s="33" t="s">
        <v>84</v>
      </c>
      <c r="AX9" s="33">
        <v>237100</v>
      </c>
      <c r="AZ9" s="33">
        <v>846904.03</v>
      </c>
      <c r="BA9" s="33">
        <v>845904.03</v>
      </c>
      <c r="BB9" s="33">
        <v>238100</v>
      </c>
      <c r="BD9" s="33" t="s">
        <v>84</v>
      </c>
      <c r="BE9" s="33">
        <v>238100</v>
      </c>
      <c r="BG9" s="33">
        <v>1084433.1399999999</v>
      </c>
      <c r="BH9" s="33">
        <v>1208960.7</v>
      </c>
      <c r="BI9" s="33">
        <v>113572.44</v>
      </c>
    </row>
    <row r="10" spans="1:62" x14ac:dyDescent="0.2">
      <c r="A10" s="34" t="s">
        <v>85</v>
      </c>
      <c r="B10" s="36">
        <v>59867934.270000003</v>
      </c>
      <c r="D10" s="36">
        <v>5511003057.6300001</v>
      </c>
      <c r="E10" s="40">
        <v>5482589041.2600002</v>
      </c>
      <c r="F10" s="36">
        <v>88281950.640000001</v>
      </c>
      <c r="H10" s="31">
        <f t="shared" ref="H10:H33" si="0">+F10-AD10</f>
        <v>0</v>
      </c>
      <c r="I10" s="34" t="s">
        <v>85</v>
      </c>
      <c r="J10" s="34">
        <v>59867934.270000003</v>
      </c>
      <c r="K10" s="34"/>
      <c r="L10" s="34">
        <v>831713593.80999994</v>
      </c>
      <c r="M10" s="34">
        <v>782889525.97000003</v>
      </c>
      <c r="N10" s="34">
        <v>108692002.11</v>
      </c>
      <c r="O10" s="34"/>
      <c r="Q10" s="43" t="s">
        <v>85</v>
      </c>
      <c r="R10" s="33">
        <v>108692002.11</v>
      </c>
      <c r="T10" s="33">
        <v>1571772575</v>
      </c>
      <c r="U10" s="33">
        <v>1546276485.3299999</v>
      </c>
      <c r="V10" s="33">
        <v>134188091.78</v>
      </c>
      <c r="X10" s="31">
        <f t="shared" ref="X10:X64" si="1">+R10-N10</f>
        <v>0</v>
      </c>
      <c r="Y10" s="28" t="s">
        <v>85</v>
      </c>
      <c r="Z10" s="7">
        <v>134188091.78</v>
      </c>
      <c r="AB10" s="7">
        <v>3107516888.8200002</v>
      </c>
      <c r="AC10" s="7">
        <v>3153423029.96</v>
      </c>
      <c r="AD10" s="7">
        <v>88281950.640000001</v>
      </c>
      <c r="AF10" s="31">
        <f t="shared" ref="AF10:AF64" si="2">+Z10-V10</f>
        <v>0</v>
      </c>
      <c r="AG10" s="28" t="s">
        <v>85</v>
      </c>
      <c r="AH10" s="7">
        <v>88281950.640000001</v>
      </c>
      <c r="AJ10" s="7">
        <v>2234312997.4400001</v>
      </c>
      <c r="AK10" s="7">
        <v>2244096788.6100001</v>
      </c>
      <c r="AL10" s="7">
        <v>78498159.469999999</v>
      </c>
      <c r="AN10" s="31">
        <f t="shared" ref="AN10:AN64" si="3">+AH10-AD10</f>
        <v>0</v>
      </c>
      <c r="AO10" s="6" t="s">
        <v>85</v>
      </c>
      <c r="AP10" s="7">
        <v>78498159.469999999</v>
      </c>
      <c r="AR10" s="7">
        <v>2205658879.8499999</v>
      </c>
      <c r="AS10" s="7">
        <v>2169644502.3400002</v>
      </c>
      <c r="AT10" s="7">
        <v>114512536.98</v>
      </c>
      <c r="AV10" s="31">
        <f t="shared" ref="AV10:AV63" si="4">+AP10-AL10</f>
        <v>0</v>
      </c>
      <c r="AW10" s="33" t="s">
        <v>206</v>
      </c>
      <c r="AX10" s="33">
        <v>107201324.81999999</v>
      </c>
      <c r="AZ10" s="33">
        <v>7761562793.8500004</v>
      </c>
      <c r="BA10" s="33">
        <v>7692329780.0299997</v>
      </c>
      <c r="BB10" s="33">
        <v>176434338.63999999</v>
      </c>
      <c r="BD10" s="33" t="s">
        <v>213</v>
      </c>
      <c r="BE10" s="33">
        <v>176434338.63999999</v>
      </c>
      <c r="BG10" s="33">
        <v>6745874087.04</v>
      </c>
      <c r="BH10" s="33">
        <v>6861641563.1800003</v>
      </c>
      <c r="BI10" s="33">
        <v>60666862.5</v>
      </c>
    </row>
    <row r="11" spans="1:62" x14ac:dyDescent="0.2">
      <c r="A11" s="34" t="s">
        <v>86</v>
      </c>
      <c r="B11" s="36">
        <v>4362999.3499999996</v>
      </c>
      <c r="D11" s="36">
        <v>4960000023.8299999</v>
      </c>
      <c r="E11" s="40">
        <v>4830335601.0900002</v>
      </c>
      <c r="F11" s="36">
        <v>134027422.09</v>
      </c>
      <c r="H11" s="31">
        <f t="shared" si="0"/>
        <v>0</v>
      </c>
      <c r="I11" s="34" t="s">
        <v>87</v>
      </c>
      <c r="J11" s="34">
        <v>4362999.3499999996</v>
      </c>
      <c r="K11" s="34"/>
      <c r="L11" s="34">
        <v>612860081.02999997</v>
      </c>
      <c r="M11" s="34">
        <v>574222269.76999998</v>
      </c>
      <c r="N11" s="34">
        <v>43000810.609999999</v>
      </c>
      <c r="O11" s="34"/>
      <c r="Q11" s="43" t="s">
        <v>86</v>
      </c>
      <c r="R11" s="33">
        <v>43000810.609999999</v>
      </c>
      <c r="T11" s="33">
        <v>1422055350.22</v>
      </c>
      <c r="U11" s="33">
        <v>1380022080.22</v>
      </c>
      <c r="V11" s="33">
        <v>85034080.609999999</v>
      </c>
      <c r="X11" s="31">
        <f t="shared" si="1"/>
        <v>0</v>
      </c>
      <c r="Y11" s="6" t="s">
        <v>86</v>
      </c>
      <c r="Z11" s="7">
        <v>85034080.609999999</v>
      </c>
      <c r="AB11" s="7">
        <v>2925084592.5799999</v>
      </c>
      <c r="AC11" s="7">
        <v>2876091251.0999999</v>
      </c>
      <c r="AD11" s="7">
        <v>134027422.09</v>
      </c>
      <c r="AF11" s="31">
        <f t="shared" si="2"/>
        <v>0</v>
      </c>
      <c r="AG11" s="6" t="s">
        <v>86</v>
      </c>
      <c r="AH11" s="7">
        <v>134027422.09</v>
      </c>
      <c r="AJ11" s="7">
        <v>2067507568.95</v>
      </c>
      <c r="AK11" s="7">
        <v>2086957340.2</v>
      </c>
      <c r="AL11" s="7">
        <v>114577650.84</v>
      </c>
      <c r="AN11" s="31">
        <f t="shared" si="3"/>
        <v>0</v>
      </c>
      <c r="AO11" s="6" t="s">
        <v>87</v>
      </c>
      <c r="AP11" s="7">
        <v>114577650.84</v>
      </c>
      <c r="AR11" s="7">
        <v>1959861305.54</v>
      </c>
      <c r="AS11" s="7">
        <v>1967117988.8499999</v>
      </c>
      <c r="AT11" s="7">
        <v>107320967.53</v>
      </c>
      <c r="AV11" s="31">
        <f t="shared" si="4"/>
        <v>0</v>
      </c>
      <c r="AW11" s="33" t="s">
        <v>86</v>
      </c>
      <c r="AX11" s="33">
        <v>129587438.73</v>
      </c>
      <c r="AZ11" s="33">
        <v>7044188080.5299997</v>
      </c>
      <c r="BA11" s="33">
        <v>7121047020.6000004</v>
      </c>
      <c r="BB11" s="33">
        <v>52728498.659999996</v>
      </c>
      <c r="BD11" s="33" t="s">
        <v>86</v>
      </c>
      <c r="BE11" s="33">
        <v>52728498.659999996</v>
      </c>
      <c r="BG11" s="33">
        <v>5935869480.0500002</v>
      </c>
      <c r="BH11" s="33">
        <v>5984319953.4399996</v>
      </c>
      <c r="BI11" s="33">
        <v>4278025.2699999996</v>
      </c>
    </row>
    <row r="12" spans="1:62" ht="22.5" x14ac:dyDescent="0.2">
      <c r="A12" s="34" t="s">
        <v>88</v>
      </c>
      <c r="B12" s="36">
        <v>45755</v>
      </c>
      <c r="D12" s="36">
        <v>500000</v>
      </c>
      <c r="F12" s="36">
        <v>545755</v>
      </c>
      <c r="H12" s="31">
        <f t="shared" si="0"/>
        <v>0</v>
      </c>
      <c r="I12" s="34" t="s">
        <v>89</v>
      </c>
      <c r="J12" s="34">
        <v>45755</v>
      </c>
      <c r="K12" s="34"/>
      <c r="L12" s="34">
        <v>500000</v>
      </c>
      <c r="M12" s="34"/>
      <c r="N12" s="34">
        <v>545755</v>
      </c>
      <c r="O12" s="34"/>
      <c r="Q12" s="43" t="s">
        <v>89</v>
      </c>
      <c r="R12" s="33">
        <v>545755</v>
      </c>
      <c r="T12" s="33">
        <v>0</v>
      </c>
      <c r="V12" s="33">
        <v>545755</v>
      </c>
      <c r="X12" s="31">
        <f t="shared" si="1"/>
        <v>0</v>
      </c>
      <c r="Y12" s="6" t="s">
        <v>89</v>
      </c>
      <c r="Z12" s="7">
        <v>545755</v>
      </c>
      <c r="AB12" s="7">
        <v>0</v>
      </c>
      <c r="AD12" s="7">
        <v>545755</v>
      </c>
      <c r="AF12" s="31">
        <f t="shared" si="2"/>
        <v>0</v>
      </c>
      <c r="AG12" s="6" t="s">
        <v>88</v>
      </c>
      <c r="AH12" s="7">
        <v>545755</v>
      </c>
      <c r="AJ12" s="7">
        <v>0</v>
      </c>
      <c r="AL12" s="7">
        <v>545755</v>
      </c>
      <c r="AN12" s="31">
        <f t="shared" si="3"/>
        <v>0</v>
      </c>
      <c r="AO12" s="6" t="s">
        <v>89</v>
      </c>
      <c r="AP12" s="7">
        <v>545755</v>
      </c>
      <c r="AR12" s="7">
        <v>0</v>
      </c>
      <c r="AT12" s="7">
        <v>545755</v>
      </c>
      <c r="AV12" s="31">
        <f t="shared" si="4"/>
        <v>0</v>
      </c>
      <c r="AW12" s="33" t="s">
        <v>89</v>
      </c>
      <c r="AX12" s="33">
        <v>545755</v>
      </c>
      <c r="AZ12" s="33">
        <v>0</v>
      </c>
      <c r="BB12" s="33">
        <v>545755</v>
      </c>
      <c r="BD12" s="33" t="s">
        <v>88</v>
      </c>
      <c r="BE12" s="33">
        <v>545755</v>
      </c>
      <c r="BG12" s="33">
        <v>0</v>
      </c>
      <c r="BH12" s="33">
        <v>408325.97</v>
      </c>
      <c r="BI12" s="33">
        <v>137429.03</v>
      </c>
    </row>
    <row r="13" spans="1:62" x14ac:dyDescent="0.2">
      <c r="A13" s="34" t="s">
        <v>90</v>
      </c>
      <c r="B13" s="36">
        <v>36464573.280000001</v>
      </c>
      <c r="D13" s="36">
        <v>87665120.469999999</v>
      </c>
      <c r="E13" s="40">
        <v>120413597.14</v>
      </c>
      <c r="F13" s="36">
        <v>3716096.61</v>
      </c>
      <c r="H13" s="31">
        <f t="shared" si="0"/>
        <v>0</v>
      </c>
      <c r="I13" s="34" t="s">
        <v>90</v>
      </c>
      <c r="J13" s="34">
        <v>36464573.280000001</v>
      </c>
      <c r="K13" s="34"/>
      <c r="L13" s="34">
        <v>25273060.16</v>
      </c>
      <c r="M13" s="34">
        <v>61217085.950000003</v>
      </c>
      <c r="N13" s="34">
        <v>520547.49</v>
      </c>
      <c r="O13" s="34"/>
      <c r="Q13" s="43" t="s">
        <v>90</v>
      </c>
      <c r="R13" s="33">
        <v>520547.49</v>
      </c>
      <c r="T13" s="33">
        <v>35581836.100000001</v>
      </c>
      <c r="U13" s="33">
        <v>34385154.380000003</v>
      </c>
      <c r="V13" s="33">
        <v>1717229.21</v>
      </c>
      <c r="X13" s="31">
        <f t="shared" si="1"/>
        <v>0</v>
      </c>
      <c r="Y13" s="6" t="s">
        <v>90</v>
      </c>
      <c r="Z13" s="7">
        <v>1717229.21</v>
      </c>
      <c r="AB13" s="7">
        <v>26810224.210000001</v>
      </c>
      <c r="AC13" s="7">
        <v>24811356.809999999</v>
      </c>
      <c r="AD13" s="7">
        <v>3716096.61</v>
      </c>
      <c r="AF13" s="31">
        <f t="shared" si="2"/>
        <v>0</v>
      </c>
      <c r="AG13" s="6" t="s">
        <v>90</v>
      </c>
      <c r="AH13" s="7">
        <v>3716096.61</v>
      </c>
      <c r="AJ13" s="7">
        <v>46327356.270000003</v>
      </c>
      <c r="AK13" s="7">
        <v>3184382.21</v>
      </c>
      <c r="AL13" s="7">
        <v>46859070.670000002</v>
      </c>
      <c r="AN13" s="31">
        <f t="shared" si="3"/>
        <v>0</v>
      </c>
      <c r="AO13" s="6" t="s">
        <v>90</v>
      </c>
      <c r="AP13" s="7">
        <v>46859070.670000002</v>
      </c>
      <c r="AR13" s="7">
        <v>31248850.190000001</v>
      </c>
      <c r="AS13" s="7">
        <v>71690730.040000007</v>
      </c>
      <c r="AT13" s="7">
        <v>6417190.8200000003</v>
      </c>
      <c r="AV13" s="31">
        <f t="shared" si="4"/>
        <v>0</v>
      </c>
      <c r="AW13" s="33" t="s">
        <v>90</v>
      </c>
      <c r="AX13" s="33">
        <v>8653327.1500000004</v>
      </c>
      <c r="AZ13" s="33">
        <v>120319623.94</v>
      </c>
      <c r="BA13" s="33">
        <v>105289074.72</v>
      </c>
      <c r="BB13" s="33">
        <v>23683876.370000001</v>
      </c>
      <c r="BD13" s="33" t="s">
        <v>90</v>
      </c>
      <c r="BE13" s="33">
        <v>23683876.370000001</v>
      </c>
      <c r="BG13" s="33">
        <v>124646340.54000001</v>
      </c>
      <c r="BH13" s="33">
        <v>142867660.56</v>
      </c>
      <c r="BI13" s="33">
        <v>5462556.3499999996</v>
      </c>
    </row>
    <row r="14" spans="1:62" ht="22.5" x14ac:dyDescent="0.2">
      <c r="A14" s="34" t="s">
        <v>91</v>
      </c>
      <c r="B14" s="36">
        <v>2855391.91</v>
      </c>
      <c r="D14" s="36">
        <v>5801902.5199999996</v>
      </c>
      <c r="E14" s="40">
        <v>4389030.7</v>
      </c>
      <c r="F14" s="36">
        <v>4268263.7300000004</v>
      </c>
      <c r="H14" s="31">
        <f t="shared" si="0"/>
        <v>0</v>
      </c>
      <c r="I14" s="34" t="s">
        <v>91</v>
      </c>
      <c r="J14" s="34">
        <v>2855391.91</v>
      </c>
      <c r="K14" s="34"/>
      <c r="L14" s="34">
        <v>2312236.37</v>
      </c>
      <c r="M14" s="34">
        <v>1345953.12</v>
      </c>
      <c r="N14" s="34">
        <v>3821675.16</v>
      </c>
      <c r="O14" s="34"/>
      <c r="Q14" s="43" t="s">
        <v>91</v>
      </c>
      <c r="R14" s="33">
        <v>3821675.16</v>
      </c>
      <c r="T14" s="33">
        <v>1240473.55</v>
      </c>
      <c r="U14" s="33">
        <v>1278885.8700000001</v>
      </c>
      <c r="V14" s="33">
        <v>3783262.84</v>
      </c>
      <c r="X14" s="31">
        <f t="shared" si="1"/>
        <v>0</v>
      </c>
      <c r="Y14" s="6" t="s">
        <v>91</v>
      </c>
      <c r="Z14" s="7">
        <v>3783262.84</v>
      </c>
      <c r="AB14" s="7">
        <v>2249192.6</v>
      </c>
      <c r="AC14" s="7">
        <v>1764191.71</v>
      </c>
      <c r="AD14" s="7">
        <v>4268263.7300000004</v>
      </c>
      <c r="AF14" s="31">
        <f t="shared" si="2"/>
        <v>0</v>
      </c>
      <c r="AG14" s="6" t="s">
        <v>91</v>
      </c>
      <c r="AH14" s="7">
        <v>4268263.7300000004</v>
      </c>
      <c r="AJ14" s="7">
        <v>1239767.44</v>
      </c>
      <c r="AK14" s="7">
        <v>941279.83</v>
      </c>
      <c r="AL14" s="7">
        <v>4566751.34</v>
      </c>
      <c r="AN14" s="31">
        <f t="shared" si="3"/>
        <v>0</v>
      </c>
      <c r="AO14" s="6" t="s">
        <v>91</v>
      </c>
      <c r="AP14" s="7">
        <v>4566751.34</v>
      </c>
      <c r="AR14" s="7">
        <v>1370185.62</v>
      </c>
      <c r="AS14" s="7">
        <v>2149458.48</v>
      </c>
      <c r="AT14" s="7">
        <v>3787478.48</v>
      </c>
      <c r="AV14" s="31">
        <f t="shared" si="4"/>
        <v>0</v>
      </c>
      <c r="AW14" s="33" t="s">
        <v>91</v>
      </c>
      <c r="AX14" s="33">
        <v>2874243.19</v>
      </c>
      <c r="AZ14" s="33">
        <v>7924911.29</v>
      </c>
      <c r="BA14" s="33">
        <v>5280369.62</v>
      </c>
      <c r="BB14" s="33">
        <v>5518784.8600000003</v>
      </c>
      <c r="BD14" s="33" t="s">
        <v>91</v>
      </c>
      <c r="BE14" s="33">
        <v>5518784.8600000003</v>
      </c>
      <c r="BG14" s="33">
        <v>5482141.6799999997</v>
      </c>
      <c r="BH14" s="33">
        <v>7034338.6399999997</v>
      </c>
      <c r="BI14" s="33">
        <v>3966587.9</v>
      </c>
    </row>
    <row r="15" spans="1:62" x14ac:dyDescent="0.2">
      <c r="A15" s="34" t="s">
        <v>92</v>
      </c>
      <c r="B15" s="36">
        <v>2426818.77</v>
      </c>
      <c r="D15" s="36">
        <v>1529122.74</v>
      </c>
      <c r="E15" s="40">
        <v>1706442.3</v>
      </c>
      <c r="F15" s="36">
        <v>2249499.21</v>
      </c>
      <c r="H15" s="31">
        <f t="shared" si="0"/>
        <v>0</v>
      </c>
      <c r="I15" s="34" t="s">
        <v>93</v>
      </c>
      <c r="J15" s="34">
        <v>2426818.77</v>
      </c>
      <c r="K15" s="34"/>
      <c r="L15" s="34">
        <v>171469.37</v>
      </c>
      <c r="M15" s="34">
        <v>246088.75</v>
      </c>
      <c r="N15" s="34">
        <v>2352199.39</v>
      </c>
      <c r="O15" s="34"/>
      <c r="Q15" s="43" t="s">
        <v>92</v>
      </c>
      <c r="R15" s="33">
        <v>2352199.39</v>
      </c>
      <c r="T15" s="33">
        <v>1250991.67</v>
      </c>
      <c r="U15" s="33">
        <v>269349.59999999998</v>
      </c>
      <c r="V15" s="33">
        <v>3333841.46</v>
      </c>
      <c r="X15" s="31">
        <f t="shared" si="1"/>
        <v>0</v>
      </c>
      <c r="Y15" s="6" t="s">
        <v>92</v>
      </c>
      <c r="Z15" s="7">
        <v>3333841.46</v>
      </c>
      <c r="AB15" s="7">
        <v>106661.7</v>
      </c>
      <c r="AC15" s="7">
        <v>1191003.95</v>
      </c>
      <c r="AD15" s="7">
        <v>2249499.21</v>
      </c>
      <c r="AF15" s="31">
        <f t="shared" si="2"/>
        <v>0</v>
      </c>
      <c r="AG15" s="6" t="s">
        <v>94</v>
      </c>
      <c r="AH15" s="7">
        <v>2249499.21</v>
      </c>
      <c r="AJ15" s="7">
        <v>0</v>
      </c>
      <c r="AK15" s="7">
        <v>286388.12</v>
      </c>
      <c r="AL15" s="7">
        <v>1963111.09</v>
      </c>
      <c r="AN15" s="31">
        <f t="shared" si="3"/>
        <v>0</v>
      </c>
      <c r="AO15" s="6" t="s">
        <v>95</v>
      </c>
      <c r="AP15" s="7">
        <v>1963111.09</v>
      </c>
      <c r="AR15" s="7">
        <v>172109.82</v>
      </c>
      <c r="AS15" s="7">
        <v>242520.23</v>
      </c>
      <c r="AT15" s="7">
        <v>1892700.68</v>
      </c>
      <c r="AV15" s="31">
        <f t="shared" si="4"/>
        <v>0</v>
      </c>
      <c r="AW15" s="33" t="s">
        <v>207</v>
      </c>
      <c r="AX15" s="33">
        <v>2043040.23</v>
      </c>
      <c r="AZ15" s="33">
        <v>1191287.52</v>
      </c>
      <c r="BA15" s="33">
        <v>865475.59</v>
      </c>
      <c r="BB15" s="33">
        <v>2368852.16</v>
      </c>
      <c r="BD15" s="33" t="s">
        <v>92</v>
      </c>
      <c r="BE15" s="33">
        <v>2368852.16</v>
      </c>
      <c r="BG15" s="33">
        <v>1318818.7</v>
      </c>
      <c r="BH15" s="33">
        <v>936171.63</v>
      </c>
      <c r="BI15" s="33">
        <v>2751499.23</v>
      </c>
    </row>
    <row r="16" spans="1:62" ht="33.75" x14ac:dyDescent="0.2">
      <c r="A16" s="34" t="s">
        <v>96</v>
      </c>
      <c r="B16" s="36">
        <v>2114632.86</v>
      </c>
      <c r="D16" s="36">
        <v>0</v>
      </c>
      <c r="F16" s="36">
        <v>2114632.86</v>
      </c>
      <c r="H16" s="31">
        <f t="shared" si="0"/>
        <v>0</v>
      </c>
      <c r="I16" s="34" t="s">
        <v>97</v>
      </c>
      <c r="J16" s="34">
        <v>2114632.86</v>
      </c>
      <c r="K16" s="34"/>
      <c r="L16" s="34">
        <v>0</v>
      </c>
      <c r="M16" s="34"/>
      <c r="N16" s="34">
        <v>2114632.86</v>
      </c>
      <c r="O16" s="34"/>
      <c r="Q16" s="43" t="s">
        <v>98</v>
      </c>
      <c r="R16" s="33">
        <v>2114632.86</v>
      </c>
      <c r="T16" s="33">
        <v>0</v>
      </c>
      <c r="V16" s="33">
        <v>2114632.86</v>
      </c>
      <c r="X16" s="31">
        <f t="shared" si="1"/>
        <v>0</v>
      </c>
      <c r="Y16" s="6" t="s">
        <v>98</v>
      </c>
      <c r="Z16" s="7">
        <v>2114632.86</v>
      </c>
      <c r="AB16" s="7">
        <v>0</v>
      </c>
      <c r="AD16" s="7">
        <v>2114632.86</v>
      </c>
      <c r="AF16" s="31">
        <f t="shared" si="2"/>
        <v>0</v>
      </c>
      <c r="AG16" s="6" t="s">
        <v>99</v>
      </c>
      <c r="AH16" s="7">
        <v>2114632.86</v>
      </c>
      <c r="AJ16" s="7">
        <v>0</v>
      </c>
      <c r="AL16" s="7">
        <v>2114632.86</v>
      </c>
      <c r="AN16" s="31">
        <f t="shared" si="3"/>
        <v>0</v>
      </c>
      <c r="AO16" s="6" t="s">
        <v>97</v>
      </c>
      <c r="AP16" s="7">
        <v>2114632.86</v>
      </c>
      <c r="AR16" s="7">
        <v>0</v>
      </c>
      <c r="AT16" s="7">
        <v>2114632.86</v>
      </c>
      <c r="AV16" s="31">
        <f t="shared" si="4"/>
        <v>0</v>
      </c>
      <c r="AW16" s="33" t="s">
        <v>98</v>
      </c>
      <c r="AX16" s="33">
        <v>2114632.86</v>
      </c>
      <c r="AZ16" s="33">
        <v>0</v>
      </c>
      <c r="BB16" s="33">
        <v>2114632.86</v>
      </c>
      <c r="BD16" s="33" t="s">
        <v>97</v>
      </c>
      <c r="BE16" s="33">
        <v>2114632.86</v>
      </c>
      <c r="BG16" s="33">
        <v>0</v>
      </c>
      <c r="BI16" s="33">
        <v>2114632.86</v>
      </c>
    </row>
    <row r="17" spans="1:62" ht="22.5" x14ac:dyDescent="0.2">
      <c r="A17" s="34" t="s">
        <v>100</v>
      </c>
      <c r="B17" s="36">
        <v>222801.01</v>
      </c>
      <c r="D17" s="36">
        <v>67455.679999999993</v>
      </c>
      <c r="E17" s="40">
        <v>184540.69</v>
      </c>
      <c r="F17" s="36">
        <v>105716</v>
      </c>
      <c r="H17" s="31">
        <f t="shared" si="0"/>
        <v>0</v>
      </c>
      <c r="I17" s="34" t="s">
        <v>100</v>
      </c>
      <c r="J17" s="34">
        <v>222801.01</v>
      </c>
      <c r="K17" s="34"/>
      <c r="L17" s="34">
        <v>6840</v>
      </c>
      <c r="M17" s="34"/>
      <c r="N17" s="34">
        <v>229641.01</v>
      </c>
      <c r="O17" s="34"/>
      <c r="Q17" s="43" t="s">
        <v>101</v>
      </c>
      <c r="R17" s="33">
        <v>229641.01</v>
      </c>
      <c r="T17" s="33">
        <v>6925.68</v>
      </c>
      <c r="U17" s="33">
        <v>107615</v>
      </c>
      <c r="V17" s="33">
        <v>128951.69</v>
      </c>
      <c r="X17" s="31">
        <f t="shared" si="1"/>
        <v>0</v>
      </c>
      <c r="Y17" s="6" t="s">
        <v>101</v>
      </c>
      <c r="Z17" s="7">
        <v>128951.69</v>
      </c>
      <c r="AB17" s="7">
        <v>53690</v>
      </c>
      <c r="AC17" s="7">
        <v>76925.69</v>
      </c>
      <c r="AD17" s="7">
        <v>105716</v>
      </c>
      <c r="AF17" s="31">
        <f t="shared" si="2"/>
        <v>0</v>
      </c>
      <c r="AG17" s="6" t="s">
        <v>102</v>
      </c>
      <c r="AH17" s="7">
        <v>105716</v>
      </c>
      <c r="AJ17" s="7">
        <v>106200</v>
      </c>
      <c r="AK17" s="7">
        <v>53690</v>
      </c>
      <c r="AL17" s="7">
        <v>158226</v>
      </c>
      <c r="AN17" s="31">
        <f t="shared" si="3"/>
        <v>0</v>
      </c>
      <c r="AO17" s="6" t="s">
        <v>100</v>
      </c>
      <c r="AP17" s="7">
        <v>158226</v>
      </c>
      <c r="AR17" s="7">
        <v>0</v>
      </c>
      <c r="AS17" s="7">
        <v>158226</v>
      </c>
      <c r="AT17" s="7">
        <v>0</v>
      </c>
      <c r="AV17" s="31">
        <f t="shared" si="4"/>
        <v>0</v>
      </c>
      <c r="AW17" s="33" t="s">
        <v>101</v>
      </c>
      <c r="AX17" s="33">
        <v>610806.80000000005</v>
      </c>
      <c r="AZ17" s="33">
        <v>64200.639999999999</v>
      </c>
      <c r="BA17" s="33">
        <v>374689.48</v>
      </c>
      <c r="BB17" s="33">
        <v>300317.96000000002</v>
      </c>
      <c r="BD17" s="33" t="s">
        <v>100</v>
      </c>
      <c r="BE17" s="33">
        <v>300317.96000000002</v>
      </c>
      <c r="BG17" s="33">
        <v>153300.4</v>
      </c>
      <c r="BH17" s="33">
        <v>430153.36</v>
      </c>
      <c r="BI17" s="33">
        <v>23465</v>
      </c>
    </row>
    <row r="18" spans="1:62" ht="22.5" x14ac:dyDescent="0.2">
      <c r="A18" s="34" t="s">
        <v>103</v>
      </c>
      <c r="B18" s="36">
        <v>1979679.66</v>
      </c>
      <c r="D18" s="36">
        <v>4640416.0199999996</v>
      </c>
      <c r="E18" s="40">
        <v>4511091.78</v>
      </c>
      <c r="F18" s="36">
        <v>2109003.9</v>
      </c>
      <c r="H18" s="31">
        <f t="shared" si="0"/>
        <v>0</v>
      </c>
      <c r="I18" s="34" t="s">
        <v>103</v>
      </c>
      <c r="J18" s="34">
        <v>1979679.66</v>
      </c>
      <c r="K18" s="34"/>
      <c r="L18" s="34">
        <v>1402617.17</v>
      </c>
      <c r="M18" s="34">
        <v>1405751.48</v>
      </c>
      <c r="N18" s="34">
        <v>1976545.35</v>
      </c>
      <c r="O18" s="34"/>
      <c r="Q18" s="43" t="s">
        <v>103</v>
      </c>
      <c r="R18" s="33">
        <v>1976545.35</v>
      </c>
      <c r="T18" s="33">
        <v>1655410.93</v>
      </c>
      <c r="U18" s="33">
        <v>1549672.29</v>
      </c>
      <c r="V18" s="33">
        <v>2082283.99</v>
      </c>
      <c r="X18" s="31">
        <f t="shared" si="1"/>
        <v>0</v>
      </c>
      <c r="Y18" s="6" t="s">
        <v>103</v>
      </c>
      <c r="Z18" s="7">
        <v>2082283.99</v>
      </c>
      <c r="AB18" s="7">
        <v>1582387.92</v>
      </c>
      <c r="AC18" s="7">
        <v>1555668.01</v>
      </c>
      <c r="AD18" s="7">
        <v>2109003.9</v>
      </c>
      <c r="AF18" s="31">
        <f t="shared" si="2"/>
        <v>0</v>
      </c>
      <c r="AG18" s="6" t="s">
        <v>103</v>
      </c>
      <c r="AH18" s="7">
        <v>2109003.9</v>
      </c>
      <c r="AJ18" s="7">
        <v>1016200.38</v>
      </c>
      <c r="AK18" s="7">
        <v>1163968.24</v>
      </c>
      <c r="AL18" s="7">
        <v>1961236.04</v>
      </c>
      <c r="AN18" s="31">
        <f t="shared" si="3"/>
        <v>0</v>
      </c>
      <c r="AO18" s="6" t="s">
        <v>103</v>
      </c>
      <c r="AP18" s="7">
        <v>1961236.04</v>
      </c>
      <c r="AR18" s="7">
        <v>1464149.95</v>
      </c>
      <c r="AS18" s="7">
        <v>1329030.83</v>
      </c>
      <c r="AT18" s="7">
        <v>2096355.16</v>
      </c>
      <c r="AV18" s="31">
        <f t="shared" si="4"/>
        <v>0</v>
      </c>
      <c r="AW18" s="33" t="s">
        <v>103</v>
      </c>
      <c r="AX18" s="33">
        <v>1963965.73</v>
      </c>
      <c r="AZ18" s="33">
        <v>4302451.34</v>
      </c>
      <c r="BA18" s="33">
        <v>4198085.8099999996</v>
      </c>
      <c r="BB18" s="33">
        <v>2068331.26</v>
      </c>
      <c r="BD18" s="33" t="s">
        <v>103</v>
      </c>
      <c r="BE18" s="33">
        <v>2068331.26</v>
      </c>
      <c r="BG18" s="33">
        <v>3324051</v>
      </c>
      <c r="BH18" s="33">
        <v>3953947.11</v>
      </c>
      <c r="BI18" s="33">
        <v>1438435.15</v>
      </c>
    </row>
    <row r="19" spans="1:62" x14ac:dyDescent="0.2">
      <c r="A19" s="34"/>
      <c r="B19" s="36"/>
      <c r="D19" s="36"/>
      <c r="E19" s="40"/>
      <c r="F19" s="36"/>
      <c r="H19" s="31">
        <f t="shared" si="0"/>
        <v>0</v>
      </c>
      <c r="I19" s="34"/>
      <c r="J19" s="34"/>
      <c r="K19" s="34"/>
      <c r="L19" s="34"/>
      <c r="M19" s="34"/>
      <c r="N19" s="34"/>
      <c r="O19" s="34"/>
      <c r="Q19" s="43"/>
      <c r="X19" s="31">
        <f t="shared" si="1"/>
        <v>0</v>
      </c>
      <c r="Y19" s="6"/>
      <c r="Z19" s="7"/>
      <c r="AB19" s="7"/>
      <c r="AC19" s="7"/>
      <c r="AD19" s="7"/>
      <c r="AF19" s="31">
        <f t="shared" si="2"/>
        <v>0</v>
      </c>
      <c r="AG19" s="6"/>
      <c r="AH19" s="7"/>
      <c r="AJ19" s="7"/>
      <c r="AK19" s="7"/>
      <c r="AL19" s="7"/>
      <c r="AN19" s="31">
        <f t="shared" si="3"/>
        <v>0</v>
      </c>
      <c r="AO19" s="6"/>
      <c r="AP19" s="7"/>
      <c r="AR19" s="7"/>
      <c r="AS19" s="7"/>
      <c r="AT19" s="7"/>
      <c r="AV19" s="31">
        <f t="shared" si="4"/>
        <v>0</v>
      </c>
      <c r="AW19" s="33" t="s">
        <v>104</v>
      </c>
      <c r="AX19" s="33">
        <v>337320457.14999998</v>
      </c>
      <c r="AZ19" s="33">
        <v>226421292.88</v>
      </c>
      <c r="BB19" s="33">
        <v>563741750.02999997</v>
      </c>
      <c r="BD19" s="33" t="s">
        <v>104</v>
      </c>
      <c r="BE19" s="33">
        <v>563741750.02999997</v>
      </c>
      <c r="BG19" s="33">
        <v>42540075.840000004</v>
      </c>
      <c r="BI19" s="33">
        <v>606281825.87</v>
      </c>
    </row>
    <row r="20" spans="1:62" x14ac:dyDescent="0.2">
      <c r="A20" s="34"/>
      <c r="B20" s="36"/>
      <c r="D20" s="36"/>
      <c r="E20" s="40"/>
      <c r="F20" s="36"/>
      <c r="H20" s="31">
        <f t="shared" si="0"/>
        <v>0</v>
      </c>
      <c r="I20" s="34"/>
      <c r="J20" s="34"/>
      <c r="K20" s="34"/>
      <c r="L20" s="34"/>
      <c r="M20" s="34"/>
      <c r="N20" s="34"/>
      <c r="O20" s="34"/>
      <c r="Q20" s="43"/>
      <c r="X20" s="31">
        <f t="shared" si="1"/>
        <v>0</v>
      </c>
      <c r="Y20" s="6"/>
      <c r="Z20" s="7"/>
      <c r="AB20" s="7"/>
      <c r="AC20" s="7"/>
      <c r="AD20" s="7"/>
      <c r="AF20" s="31">
        <f t="shared" si="2"/>
        <v>0</v>
      </c>
      <c r="AG20" s="6"/>
      <c r="AH20" s="7"/>
      <c r="AJ20" s="7"/>
      <c r="AK20" s="7"/>
      <c r="AL20" s="7"/>
      <c r="AN20" s="31">
        <f t="shared" si="3"/>
        <v>0</v>
      </c>
      <c r="AO20" s="6"/>
      <c r="AP20" s="7"/>
      <c r="AR20" s="7"/>
      <c r="AS20" s="7"/>
      <c r="AT20" s="7"/>
      <c r="AV20" s="31">
        <f t="shared" si="4"/>
        <v>0</v>
      </c>
      <c r="AW20" s="33" t="s">
        <v>105</v>
      </c>
      <c r="AX20" s="33">
        <v>262367497.80000001</v>
      </c>
      <c r="AZ20" s="33">
        <v>0</v>
      </c>
      <c r="BB20" s="33">
        <v>262367497.80000001</v>
      </c>
      <c r="BD20" s="33" t="s">
        <v>105</v>
      </c>
      <c r="BE20" s="33">
        <v>262367497.80000001</v>
      </c>
      <c r="BG20" s="33">
        <v>0</v>
      </c>
      <c r="BI20" s="33">
        <v>262367497.80000001</v>
      </c>
    </row>
    <row r="21" spans="1:62" x14ac:dyDescent="0.2">
      <c r="A21" s="34"/>
      <c r="B21" s="36"/>
      <c r="D21" s="36"/>
      <c r="E21" s="40"/>
      <c r="F21" s="36"/>
      <c r="H21" s="31">
        <f t="shared" si="0"/>
        <v>0</v>
      </c>
      <c r="I21" s="34"/>
      <c r="J21" s="34"/>
      <c r="K21" s="34"/>
      <c r="L21" s="34"/>
      <c r="M21" s="34"/>
      <c r="N21" s="34"/>
      <c r="O21" s="34"/>
      <c r="Q21" s="43"/>
      <c r="X21" s="31">
        <f t="shared" si="1"/>
        <v>0</v>
      </c>
      <c r="Y21" s="6"/>
      <c r="Z21" s="7"/>
      <c r="AB21" s="7"/>
      <c r="AC21" s="7"/>
      <c r="AD21" s="7"/>
      <c r="AF21" s="31">
        <f t="shared" si="2"/>
        <v>0</v>
      </c>
      <c r="AG21" s="6"/>
      <c r="AH21" s="7"/>
      <c r="AJ21" s="7"/>
      <c r="AK21" s="7"/>
      <c r="AL21" s="7"/>
      <c r="AN21" s="31">
        <f t="shared" si="3"/>
        <v>0</v>
      </c>
      <c r="AO21" s="6"/>
      <c r="AP21" s="7"/>
      <c r="AR21" s="7"/>
      <c r="AS21" s="7"/>
      <c r="AT21" s="7"/>
      <c r="AV21" s="31">
        <f t="shared" si="4"/>
        <v>0</v>
      </c>
      <c r="AW21" s="33" t="s">
        <v>106</v>
      </c>
      <c r="AX21" s="33">
        <v>88018671.700000003</v>
      </c>
      <c r="AZ21" s="33">
        <v>61994588.829999998</v>
      </c>
      <c r="BB21" s="33">
        <v>150013260.53</v>
      </c>
      <c r="BD21" s="33" t="s">
        <v>106</v>
      </c>
      <c r="BE21" s="33">
        <v>150013260.53</v>
      </c>
      <c r="BG21" s="33">
        <v>116962032.84</v>
      </c>
      <c r="BH21" s="33">
        <v>266975293.37</v>
      </c>
      <c r="BI21" s="33">
        <v>0</v>
      </c>
    </row>
    <row r="22" spans="1:62" x14ac:dyDescent="0.2">
      <c r="A22" s="34"/>
      <c r="B22" s="36"/>
      <c r="D22" s="36"/>
      <c r="E22" s="40"/>
      <c r="F22" s="36"/>
      <c r="H22" s="31">
        <f t="shared" si="0"/>
        <v>0</v>
      </c>
      <c r="I22" s="34"/>
      <c r="J22" s="34"/>
      <c r="K22" s="34"/>
      <c r="L22" s="34"/>
      <c r="M22" s="34"/>
      <c r="N22" s="34"/>
      <c r="O22" s="34"/>
      <c r="Q22" s="43"/>
      <c r="X22" s="31">
        <f t="shared" si="1"/>
        <v>0</v>
      </c>
      <c r="Y22" s="6"/>
      <c r="Z22" s="7"/>
      <c r="AB22" s="7"/>
      <c r="AC22" s="7"/>
      <c r="AD22" s="7"/>
      <c r="AF22" s="31">
        <f t="shared" si="2"/>
        <v>0</v>
      </c>
      <c r="AG22" s="6"/>
      <c r="AH22" s="7"/>
      <c r="AJ22" s="7"/>
      <c r="AK22" s="7"/>
      <c r="AL22" s="7"/>
      <c r="AN22" s="31">
        <f t="shared" si="3"/>
        <v>0</v>
      </c>
      <c r="AO22" s="6"/>
      <c r="AP22" s="7"/>
      <c r="AR22" s="7"/>
      <c r="AS22" s="7"/>
      <c r="AT22" s="7"/>
      <c r="AV22" s="31">
        <f t="shared" si="4"/>
        <v>0</v>
      </c>
      <c r="AW22" s="33" t="s">
        <v>109</v>
      </c>
      <c r="AX22" s="33">
        <v>24248675.579999998</v>
      </c>
      <c r="AZ22" s="33">
        <v>232613.42</v>
      </c>
      <c r="BB22" s="33">
        <v>24481289</v>
      </c>
      <c r="BD22" s="33" t="s">
        <v>108</v>
      </c>
      <c r="BE22" s="33">
        <v>24481289</v>
      </c>
      <c r="BG22" s="33">
        <v>1084384.8899999999</v>
      </c>
      <c r="BI22" s="33">
        <v>25565673.890000001</v>
      </c>
    </row>
    <row r="23" spans="1:62" x14ac:dyDescent="0.2">
      <c r="A23" s="34" t="s">
        <v>104</v>
      </c>
      <c r="B23" s="36">
        <v>337320457.14999998</v>
      </c>
      <c r="D23" s="36">
        <v>0</v>
      </c>
      <c r="F23" s="36">
        <v>337320457.14999998</v>
      </c>
      <c r="H23" s="31">
        <f t="shared" si="0"/>
        <v>0</v>
      </c>
      <c r="I23" s="35" t="s">
        <v>104</v>
      </c>
      <c r="J23" s="35">
        <v>337320457.14999998</v>
      </c>
      <c r="K23" s="35"/>
      <c r="L23" s="35">
        <v>0</v>
      </c>
      <c r="M23" s="35"/>
      <c r="N23" s="35">
        <v>337320457.14999998</v>
      </c>
      <c r="O23" s="35"/>
      <c r="Q23" s="43" t="s">
        <v>104</v>
      </c>
      <c r="R23" s="33">
        <v>337320457.14999998</v>
      </c>
      <c r="T23" s="33">
        <v>0</v>
      </c>
      <c r="V23" s="33">
        <v>337320457.14999998</v>
      </c>
      <c r="X23" s="31">
        <f t="shared" si="1"/>
        <v>0</v>
      </c>
      <c r="Y23" s="8" t="s">
        <v>104</v>
      </c>
      <c r="Z23" s="7">
        <v>337320457.14999998</v>
      </c>
      <c r="AB23" s="7">
        <v>0</v>
      </c>
      <c r="AD23" s="7">
        <v>337320457.14999998</v>
      </c>
      <c r="AF23" s="31">
        <f t="shared" si="2"/>
        <v>0</v>
      </c>
      <c r="AG23" s="8" t="s">
        <v>104</v>
      </c>
      <c r="AH23" s="7">
        <v>337320457.14999998</v>
      </c>
      <c r="AJ23" s="7">
        <v>0</v>
      </c>
      <c r="AL23" s="7">
        <v>337320457.14999998</v>
      </c>
      <c r="AN23" s="31">
        <f t="shared" si="3"/>
        <v>0</v>
      </c>
      <c r="AO23" s="8" t="s">
        <v>104</v>
      </c>
      <c r="AP23" s="7">
        <v>337320457.14999998</v>
      </c>
      <c r="AR23" s="7">
        <v>0</v>
      </c>
      <c r="AT23" s="7">
        <v>337320457.14999998</v>
      </c>
      <c r="AV23" s="31">
        <f t="shared" si="4"/>
        <v>0</v>
      </c>
      <c r="AW23" s="33" t="s">
        <v>110</v>
      </c>
      <c r="AX23" s="33">
        <v>2502773.6</v>
      </c>
      <c r="AZ23" s="33">
        <v>3333</v>
      </c>
      <c r="BB23" s="33">
        <v>2506106.6</v>
      </c>
      <c r="BD23" s="33" t="s">
        <v>110</v>
      </c>
      <c r="BE23" s="33">
        <v>2506106.6</v>
      </c>
      <c r="BG23" s="33">
        <v>0</v>
      </c>
      <c r="BI23" s="33">
        <v>2506106.6</v>
      </c>
    </row>
    <row r="24" spans="1:62" x14ac:dyDescent="0.2">
      <c r="A24" s="34" t="s">
        <v>105</v>
      </c>
      <c r="B24" s="36">
        <v>262367497.80000001</v>
      </c>
      <c r="D24" s="36">
        <v>0</v>
      </c>
      <c r="F24" s="36">
        <v>262367497.80000001</v>
      </c>
      <c r="H24" s="31">
        <f t="shared" si="0"/>
        <v>0</v>
      </c>
      <c r="I24" s="35" t="s">
        <v>105</v>
      </c>
      <c r="J24" s="35">
        <v>262367497.80000001</v>
      </c>
      <c r="K24" s="35"/>
      <c r="L24" s="35">
        <v>0</v>
      </c>
      <c r="M24" s="35"/>
      <c r="N24" s="35">
        <v>262367497.80000001</v>
      </c>
      <c r="O24" s="35"/>
      <c r="Q24" s="43" t="s">
        <v>105</v>
      </c>
      <c r="R24" s="33">
        <v>262367497.80000001</v>
      </c>
      <c r="T24" s="33">
        <v>0</v>
      </c>
      <c r="V24" s="33">
        <v>262367497.80000001</v>
      </c>
      <c r="X24" s="31">
        <f t="shared" si="1"/>
        <v>0</v>
      </c>
      <c r="Y24" s="6" t="s">
        <v>105</v>
      </c>
      <c r="Z24" s="7">
        <v>262367497.80000001</v>
      </c>
      <c r="AB24" s="7">
        <v>0</v>
      </c>
      <c r="AD24" s="7">
        <v>262367497.80000001</v>
      </c>
      <c r="AF24" s="31">
        <f t="shared" si="2"/>
        <v>0</v>
      </c>
      <c r="AG24" s="6" t="s">
        <v>105</v>
      </c>
      <c r="AH24" s="7">
        <v>262367497.80000001</v>
      </c>
      <c r="AJ24" s="7">
        <v>0</v>
      </c>
      <c r="AL24" s="7">
        <v>262367497.80000001</v>
      </c>
      <c r="AN24" s="31">
        <f t="shared" si="3"/>
        <v>0</v>
      </c>
      <c r="AO24" s="8" t="s">
        <v>105</v>
      </c>
      <c r="AP24" s="7">
        <v>262367497.80000001</v>
      </c>
      <c r="AR24" s="7">
        <v>0</v>
      </c>
      <c r="AT24" s="7">
        <v>262367497.80000001</v>
      </c>
      <c r="AV24" s="31">
        <f t="shared" si="4"/>
        <v>0</v>
      </c>
      <c r="AW24" s="33" t="s">
        <v>112</v>
      </c>
      <c r="AX24" s="33">
        <v>1504964.34</v>
      </c>
      <c r="AZ24" s="33">
        <v>0</v>
      </c>
      <c r="BB24" s="33">
        <v>1504964.34</v>
      </c>
      <c r="BD24" s="33" t="s">
        <v>112</v>
      </c>
      <c r="BE24" s="33">
        <v>1504964.34</v>
      </c>
      <c r="BG24" s="33">
        <v>0</v>
      </c>
      <c r="BI24" s="33">
        <v>1504964.34</v>
      </c>
    </row>
    <row r="25" spans="1:62" ht="22.5" x14ac:dyDescent="0.2">
      <c r="A25" s="34" t="s">
        <v>106</v>
      </c>
      <c r="B25" s="36">
        <v>0</v>
      </c>
      <c r="D25" s="36">
        <v>36304419.100000001</v>
      </c>
      <c r="F25" s="36">
        <v>36304419.100000001</v>
      </c>
      <c r="H25" s="31">
        <f t="shared" si="0"/>
        <v>0</v>
      </c>
      <c r="I25" s="34" t="s">
        <v>106</v>
      </c>
      <c r="J25" s="34">
        <v>0</v>
      </c>
      <c r="K25" s="34"/>
      <c r="L25" s="34">
        <v>7711336.5499999998</v>
      </c>
      <c r="M25" s="34"/>
      <c r="N25" s="34">
        <v>7711336.5499999998</v>
      </c>
      <c r="O25" s="34"/>
      <c r="Q25" s="43" t="s">
        <v>107</v>
      </c>
      <c r="R25" s="33">
        <v>7711336.5499999998</v>
      </c>
      <c r="T25" s="33">
        <v>14173354.65</v>
      </c>
      <c r="V25" s="33">
        <v>21884691.199999999</v>
      </c>
      <c r="X25" s="31">
        <f t="shared" si="1"/>
        <v>0</v>
      </c>
      <c r="Y25" s="6" t="s">
        <v>107</v>
      </c>
      <c r="Z25" s="7">
        <v>21884691.199999999</v>
      </c>
      <c r="AB25" s="7">
        <v>14419727.9</v>
      </c>
      <c r="AC25" s="7"/>
      <c r="AD25" s="7">
        <v>36304419.100000001</v>
      </c>
      <c r="AF25" s="31">
        <f t="shared" si="2"/>
        <v>0</v>
      </c>
      <c r="AG25" s="6" t="s">
        <v>106</v>
      </c>
      <c r="AH25" s="7">
        <v>36304419.100000001</v>
      </c>
      <c r="AJ25" s="7">
        <v>19554151.98</v>
      </c>
      <c r="AK25" s="7">
        <v>548784.4</v>
      </c>
      <c r="AL25" s="7">
        <v>55309786.68</v>
      </c>
      <c r="AN25" s="31">
        <f t="shared" si="3"/>
        <v>0</v>
      </c>
      <c r="AO25" s="6" t="s">
        <v>106</v>
      </c>
      <c r="AP25" s="7">
        <v>55309786.68</v>
      </c>
      <c r="AR25" s="7">
        <v>20894771.280000001</v>
      </c>
      <c r="AT25" s="7">
        <v>76204557.959999993</v>
      </c>
      <c r="AV25" s="31">
        <f t="shared" si="4"/>
        <v>0</v>
      </c>
      <c r="AW25" s="33" t="s">
        <v>208</v>
      </c>
      <c r="AX25" s="33">
        <v>96393648.709999993</v>
      </c>
      <c r="AZ25" s="33">
        <v>0</v>
      </c>
      <c r="BB25" s="33">
        <v>96393648.709999993</v>
      </c>
      <c r="BD25" s="33" t="s">
        <v>113</v>
      </c>
      <c r="BE25" s="33">
        <v>96393648.709999993</v>
      </c>
      <c r="BG25" s="33">
        <v>3216600</v>
      </c>
      <c r="BI25" s="33">
        <v>99610248.709999993</v>
      </c>
    </row>
    <row r="26" spans="1:62" x14ac:dyDescent="0.2">
      <c r="A26" s="34" t="s">
        <v>108</v>
      </c>
      <c r="B26" s="36">
        <v>24038553.469999999</v>
      </c>
      <c r="D26" s="36">
        <v>238083.99</v>
      </c>
      <c r="E26" s="40">
        <v>421300.79</v>
      </c>
      <c r="F26" s="36">
        <v>23855336.670000002</v>
      </c>
      <c r="H26" s="31">
        <f t="shared" si="0"/>
        <v>0</v>
      </c>
      <c r="I26" s="34" t="s">
        <v>108</v>
      </c>
      <c r="J26" s="34">
        <v>24038553.469999999</v>
      </c>
      <c r="K26" s="34"/>
      <c r="L26" s="34">
        <v>18036</v>
      </c>
      <c r="M26" s="34"/>
      <c r="N26" s="34">
        <v>24056589.469999999</v>
      </c>
      <c r="O26" s="34"/>
      <c r="Q26" s="43" t="s">
        <v>109</v>
      </c>
      <c r="R26" s="33">
        <v>24056589.469999999</v>
      </c>
      <c r="T26" s="33">
        <v>26233.32</v>
      </c>
      <c r="V26" s="33">
        <v>24082822.789999999</v>
      </c>
      <c r="X26" s="31">
        <f t="shared" si="1"/>
        <v>0</v>
      </c>
      <c r="Y26" s="6" t="s">
        <v>109</v>
      </c>
      <c r="Z26" s="7">
        <v>24082822.789999999</v>
      </c>
      <c r="AB26" s="7">
        <v>193814.67</v>
      </c>
      <c r="AC26" s="33">
        <v>421300.79</v>
      </c>
      <c r="AD26" s="7">
        <v>23855336.670000002</v>
      </c>
      <c r="AF26" s="31">
        <f t="shared" si="2"/>
        <v>0</v>
      </c>
      <c r="AG26" s="6" t="s">
        <v>108</v>
      </c>
      <c r="AH26" s="7">
        <v>23855336.670000002</v>
      </c>
      <c r="AJ26" s="7">
        <v>91078.65</v>
      </c>
      <c r="AL26" s="7">
        <v>23946415.32</v>
      </c>
      <c r="AN26" s="31">
        <f t="shared" si="3"/>
        <v>0</v>
      </c>
      <c r="AO26" s="6" t="s">
        <v>108</v>
      </c>
      <c r="AP26" s="7">
        <v>23946415.32</v>
      </c>
      <c r="AR26" s="7">
        <v>220914.17</v>
      </c>
      <c r="AT26" s="7">
        <v>24167329.489999998</v>
      </c>
      <c r="AV26" s="31">
        <f t="shared" si="4"/>
        <v>0</v>
      </c>
      <c r="AW26" s="33" t="s">
        <v>115</v>
      </c>
      <c r="AX26" s="33">
        <v>33970317.229999997</v>
      </c>
      <c r="AZ26" s="33">
        <v>0</v>
      </c>
      <c r="BB26" s="33">
        <v>33970317.229999997</v>
      </c>
      <c r="BD26" s="33" t="s">
        <v>116</v>
      </c>
      <c r="BE26" s="33">
        <v>33970317.229999997</v>
      </c>
      <c r="BG26" s="33">
        <v>0</v>
      </c>
      <c r="BI26" s="33">
        <v>33970317.229999997</v>
      </c>
    </row>
    <row r="27" spans="1:62" ht="22.5" x14ac:dyDescent="0.2">
      <c r="A27" s="34" t="s">
        <v>110</v>
      </c>
      <c r="B27" s="36">
        <v>2502773.6</v>
      </c>
      <c r="D27" s="36">
        <v>0</v>
      </c>
      <c r="F27" s="36">
        <v>2502773.6</v>
      </c>
      <c r="H27" s="31">
        <f t="shared" si="0"/>
        <v>0</v>
      </c>
      <c r="I27" s="34" t="s">
        <v>111</v>
      </c>
      <c r="J27" s="34">
        <v>2502773.6</v>
      </c>
      <c r="K27" s="34"/>
      <c r="L27" s="34">
        <v>0</v>
      </c>
      <c r="M27" s="34"/>
      <c r="N27" s="34">
        <v>2502773.6</v>
      </c>
      <c r="O27" s="34"/>
      <c r="Q27" s="43" t="s">
        <v>110</v>
      </c>
      <c r="R27" s="33">
        <v>2502773.6</v>
      </c>
      <c r="T27" s="33">
        <v>0</v>
      </c>
      <c r="V27" s="33">
        <v>2502773.6</v>
      </c>
      <c r="X27" s="31">
        <f t="shared" si="1"/>
        <v>0</v>
      </c>
      <c r="Y27" s="6" t="s">
        <v>110</v>
      </c>
      <c r="Z27" s="7">
        <v>2502773.6</v>
      </c>
      <c r="AB27" s="7">
        <v>0</v>
      </c>
      <c r="AD27" s="7">
        <v>2502773.6</v>
      </c>
      <c r="AF27" s="31">
        <f t="shared" si="2"/>
        <v>0</v>
      </c>
      <c r="AG27" s="6" t="s">
        <v>111</v>
      </c>
      <c r="AH27" s="7">
        <v>2502773.6</v>
      </c>
      <c r="AJ27" s="7">
        <v>0</v>
      </c>
      <c r="AL27" s="7">
        <v>2502773.6</v>
      </c>
      <c r="AN27" s="31">
        <f t="shared" si="3"/>
        <v>0</v>
      </c>
      <c r="AO27" s="6" t="s">
        <v>111</v>
      </c>
      <c r="AP27" s="7">
        <v>2502773.6</v>
      </c>
      <c r="AR27" s="7">
        <v>0</v>
      </c>
      <c r="AT27" s="7">
        <v>2502773.6</v>
      </c>
      <c r="AV27" s="31">
        <f t="shared" si="4"/>
        <v>0</v>
      </c>
      <c r="AW27" s="33" t="s">
        <v>117</v>
      </c>
      <c r="AX27" s="33">
        <v>67741554.890000001</v>
      </c>
      <c r="AZ27" s="33">
        <v>532056.53</v>
      </c>
      <c r="BB27" s="33">
        <v>68273611.420000002</v>
      </c>
      <c r="BD27" s="33" t="s">
        <v>117</v>
      </c>
      <c r="BE27" s="33">
        <v>68273611.420000002</v>
      </c>
      <c r="BG27" s="33">
        <v>95583.4</v>
      </c>
      <c r="BH27" s="33">
        <v>49840</v>
      </c>
      <c r="BI27" s="33">
        <v>68319354.819999993</v>
      </c>
    </row>
    <row r="28" spans="1:62" x14ac:dyDescent="0.2">
      <c r="A28" s="34" t="s">
        <v>112</v>
      </c>
      <c r="B28" s="36">
        <v>1504964.34</v>
      </c>
      <c r="D28" s="36">
        <v>0</v>
      </c>
      <c r="F28" s="36">
        <v>1504964.34</v>
      </c>
      <c r="H28" s="31">
        <f t="shared" si="0"/>
        <v>0</v>
      </c>
      <c r="I28" s="34" t="s">
        <v>112</v>
      </c>
      <c r="J28" s="34">
        <v>1504964.34</v>
      </c>
      <c r="K28" s="34"/>
      <c r="L28" s="34">
        <v>0</v>
      </c>
      <c r="M28" s="34"/>
      <c r="N28" s="43">
        <v>1504964.34</v>
      </c>
      <c r="O28" s="34"/>
      <c r="Q28" s="43" t="s">
        <v>112</v>
      </c>
      <c r="R28" s="33">
        <v>1504964.34</v>
      </c>
      <c r="T28" s="33">
        <v>0</v>
      </c>
      <c r="V28" s="33">
        <v>1504964.34</v>
      </c>
      <c r="X28" s="31">
        <f t="shared" si="1"/>
        <v>0</v>
      </c>
      <c r="Y28" s="6" t="s">
        <v>112</v>
      </c>
      <c r="Z28" s="7">
        <v>1504964.34</v>
      </c>
      <c r="AB28" s="7">
        <v>0</v>
      </c>
      <c r="AD28" s="7">
        <v>1504964.34</v>
      </c>
      <c r="AF28" s="31">
        <f t="shared" si="2"/>
        <v>0</v>
      </c>
      <c r="AG28" s="6" t="s">
        <v>112</v>
      </c>
      <c r="AH28" s="7">
        <v>1504964.34</v>
      </c>
      <c r="AJ28" s="7">
        <v>0</v>
      </c>
      <c r="AL28" s="7">
        <v>1504964.34</v>
      </c>
      <c r="AN28" s="31">
        <f t="shared" si="3"/>
        <v>0</v>
      </c>
      <c r="AO28" s="6" t="s">
        <v>112</v>
      </c>
      <c r="AP28" s="7">
        <v>1504964.34</v>
      </c>
      <c r="AR28" s="7">
        <v>0</v>
      </c>
      <c r="AT28" s="7">
        <v>1504964.34</v>
      </c>
      <c r="AV28" s="31">
        <f t="shared" si="4"/>
        <v>0</v>
      </c>
      <c r="AW28" s="33" t="s">
        <v>119</v>
      </c>
      <c r="AX28" s="33">
        <v>11855443.619999999</v>
      </c>
      <c r="AZ28" s="33">
        <v>0</v>
      </c>
      <c r="BB28" s="33">
        <v>11855443.619999999</v>
      </c>
      <c r="BD28" s="33" t="s">
        <v>119</v>
      </c>
      <c r="BE28" s="33">
        <v>11855443.619999999</v>
      </c>
      <c r="BG28" s="33">
        <v>1713500</v>
      </c>
      <c r="BI28" s="33">
        <v>13568943.619999999</v>
      </c>
    </row>
    <row r="29" spans="1:62" x14ac:dyDescent="0.2">
      <c r="A29" s="34" t="s">
        <v>113</v>
      </c>
      <c r="B29" s="36">
        <v>96393648.709999993</v>
      </c>
      <c r="D29" s="36">
        <v>1623700</v>
      </c>
      <c r="E29" s="40">
        <v>1623700</v>
      </c>
      <c r="F29" s="36">
        <v>96393648.709999993</v>
      </c>
      <c r="H29" s="31">
        <f t="shared" si="0"/>
        <v>0</v>
      </c>
      <c r="I29" s="35" t="s">
        <v>113</v>
      </c>
      <c r="J29" s="35">
        <v>96393648.709999993</v>
      </c>
      <c r="K29" s="35"/>
      <c r="L29" s="35">
        <v>0</v>
      </c>
      <c r="M29" s="35"/>
      <c r="N29" s="35">
        <v>96393648.709999993</v>
      </c>
      <c r="O29" s="35"/>
      <c r="Q29" s="43" t="s">
        <v>114</v>
      </c>
      <c r="R29" s="33">
        <v>96393648.709999993</v>
      </c>
      <c r="T29" s="33">
        <v>1623700</v>
      </c>
      <c r="U29" s="33">
        <v>1623700</v>
      </c>
      <c r="V29" s="33">
        <v>96393648.709999993</v>
      </c>
      <c r="X29" s="31">
        <f t="shared" si="1"/>
        <v>0</v>
      </c>
      <c r="Y29" s="6" t="s">
        <v>114</v>
      </c>
      <c r="Z29" s="7">
        <v>96393648.709999993</v>
      </c>
      <c r="AB29" s="7">
        <v>0</v>
      </c>
      <c r="AD29" s="7">
        <v>96393648.709999993</v>
      </c>
      <c r="AF29" s="31">
        <f t="shared" si="2"/>
        <v>0</v>
      </c>
      <c r="AG29" s="6" t="s">
        <v>113</v>
      </c>
      <c r="AH29" s="7">
        <v>96393648.709999993</v>
      </c>
      <c r="AJ29" s="7">
        <v>0</v>
      </c>
      <c r="AL29" s="7">
        <v>96393648.709999993</v>
      </c>
      <c r="AN29" s="31">
        <f t="shared" si="3"/>
        <v>0</v>
      </c>
      <c r="AO29" s="8" t="s">
        <v>113</v>
      </c>
      <c r="AP29" s="7">
        <v>96393648.709999993</v>
      </c>
      <c r="AR29" s="7">
        <v>0</v>
      </c>
      <c r="AT29" s="7">
        <v>96393648.709999993</v>
      </c>
      <c r="AV29" s="31">
        <f t="shared" si="4"/>
        <v>0</v>
      </c>
      <c r="AW29" s="33" t="s">
        <v>120</v>
      </c>
      <c r="AX29" s="33">
        <v>2820986.32</v>
      </c>
      <c r="AZ29" s="33">
        <v>174000</v>
      </c>
      <c r="BB29" s="33">
        <v>2994986.32</v>
      </c>
      <c r="BD29" s="33" t="s">
        <v>120</v>
      </c>
      <c r="BE29" s="33">
        <v>2994986.32</v>
      </c>
      <c r="BG29" s="33">
        <v>0</v>
      </c>
      <c r="BI29" s="33">
        <v>2994986.32</v>
      </c>
    </row>
    <row r="30" spans="1:62" x14ac:dyDescent="0.2">
      <c r="A30" s="34" t="s">
        <v>115</v>
      </c>
      <c r="B30" s="36">
        <v>33970317.229999997</v>
      </c>
      <c r="D30" s="36">
        <v>0</v>
      </c>
      <c r="F30" s="36">
        <v>33970317.229999997</v>
      </c>
      <c r="H30" s="31">
        <f t="shared" si="0"/>
        <v>0</v>
      </c>
      <c r="I30" s="35" t="s">
        <v>116</v>
      </c>
      <c r="J30" s="35">
        <v>33970317.229999997</v>
      </c>
      <c r="K30" s="35"/>
      <c r="L30" s="35">
        <v>0</v>
      </c>
      <c r="M30" s="35"/>
      <c r="N30" s="35">
        <v>33970317.229999997</v>
      </c>
      <c r="O30" s="35"/>
      <c r="Q30" s="43" t="s">
        <v>116</v>
      </c>
      <c r="R30" s="33">
        <v>33970317.229999997</v>
      </c>
      <c r="T30" s="33">
        <v>0</v>
      </c>
      <c r="V30" s="33">
        <v>33970317.229999997</v>
      </c>
      <c r="X30" s="31">
        <f t="shared" si="1"/>
        <v>0</v>
      </c>
      <c r="Y30" s="6" t="s">
        <v>116</v>
      </c>
      <c r="Z30" s="7">
        <v>33970317.229999997</v>
      </c>
      <c r="AB30" s="7">
        <v>0</v>
      </c>
      <c r="AD30" s="7">
        <v>33970317.229999997</v>
      </c>
      <c r="AF30" s="31">
        <f t="shared" si="2"/>
        <v>0</v>
      </c>
      <c r="AG30" s="6" t="s">
        <v>116</v>
      </c>
      <c r="AH30" s="7">
        <v>33970317.229999997</v>
      </c>
      <c r="AJ30" s="7">
        <v>0</v>
      </c>
      <c r="AL30" s="7">
        <v>33970317.229999997</v>
      </c>
      <c r="AN30" s="31">
        <f t="shared" si="3"/>
        <v>0</v>
      </c>
      <c r="AO30" s="8" t="s">
        <v>116</v>
      </c>
      <c r="AP30" s="7">
        <v>33970317.229999997</v>
      </c>
      <c r="AR30" s="7">
        <v>0</v>
      </c>
      <c r="AT30" s="7">
        <v>33970317.229999997</v>
      </c>
      <c r="AV30" s="31">
        <f t="shared" si="4"/>
        <v>0</v>
      </c>
      <c r="AW30" s="33" t="s">
        <v>121</v>
      </c>
      <c r="AY30" s="33">
        <v>29769128.800000001</v>
      </c>
      <c r="AZ30" s="33">
        <v>72108070.810000002</v>
      </c>
      <c r="BA30" s="33">
        <v>79711913.230000004</v>
      </c>
      <c r="BC30" s="33">
        <v>37372971.219999999</v>
      </c>
      <c r="BD30" s="33" t="s">
        <v>214</v>
      </c>
      <c r="BF30" s="33">
        <v>37372971.219999999</v>
      </c>
      <c r="BG30" s="33">
        <v>143477243.75</v>
      </c>
      <c r="BH30" s="33">
        <v>114515042.65000001</v>
      </c>
      <c r="BJ30" s="33">
        <v>8410770.1199999992</v>
      </c>
    </row>
    <row r="31" spans="1:62" ht="22.5" x14ac:dyDescent="0.2">
      <c r="A31" s="34" t="s">
        <v>117</v>
      </c>
      <c r="B31" s="36">
        <v>67467251.019999996</v>
      </c>
      <c r="D31" s="36">
        <v>5253632</v>
      </c>
      <c r="E31" s="40">
        <v>5244288.13</v>
      </c>
      <c r="F31" s="36">
        <v>67476594.890000001</v>
      </c>
      <c r="H31" s="31">
        <f t="shared" si="0"/>
        <v>0</v>
      </c>
      <c r="I31" s="34" t="s">
        <v>117</v>
      </c>
      <c r="J31" s="34">
        <v>67467251.019999996</v>
      </c>
      <c r="K31" s="34"/>
      <c r="L31" s="34">
        <v>34800</v>
      </c>
      <c r="M31" s="34"/>
      <c r="N31" s="34">
        <v>67502051.019999996</v>
      </c>
      <c r="O31" s="34"/>
      <c r="Q31" s="43" t="s">
        <v>118</v>
      </c>
      <c r="R31" s="33">
        <v>67502051.019999996</v>
      </c>
      <c r="T31" s="33">
        <v>5200112</v>
      </c>
      <c r="U31" s="33">
        <v>5170932</v>
      </c>
      <c r="V31" s="33">
        <v>67531231.019999996</v>
      </c>
      <c r="X31" s="31">
        <f t="shared" si="1"/>
        <v>0</v>
      </c>
      <c r="Y31" s="6" t="s">
        <v>118</v>
      </c>
      <c r="Z31" s="7">
        <v>67531231.019999996</v>
      </c>
      <c r="AB31" s="7">
        <v>18720</v>
      </c>
      <c r="AC31" s="33">
        <v>73356.13</v>
      </c>
      <c r="AD31" s="7">
        <v>67476594.890000001</v>
      </c>
      <c r="AF31" s="31">
        <f t="shared" si="2"/>
        <v>0</v>
      </c>
      <c r="AG31" s="6" t="s">
        <v>117</v>
      </c>
      <c r="AH31" s="7">
        <v>67476594.890000001</v>
      </c>
      <c r="AJ31" s="7">
        <v>186460</v>
      </c>
      <c r="AL31" s="7">
        <v>67663054.890000001</v>
      </c>
      <c r="AN31" s="31">
        <f t="shared" si="3"/>
        <v>0</v>
      </c>
      <c r="AO31" s="6" t="s">
        <v>117</v>
      </c>
      <c r="AP31" s="7">
        <v>67663054.890000001</v>
      </c>
      <c r="AR31" s="7">
        <v>18950</v>
      </c>
      <c r="AT31" s="7">
        <v>67682004.890000001</v>
      </c>
      <c r="AV31" s="31">
        <f t="shared" si="4"/>
        <v>0</v>
      </c>
      <c r="AW31" s="33" t="s">
        <v>122</v>
      </c>
      <c r="AY31" s="33">
        <v>26728717.5</v>
      </c>
      <c r="AZ31" s="33">
        <v>104382206.72</v>
      </c>
      <c r="BA31" s="33">
        <v>97085544.180000007</v>
      </c>
      <c r="BC31" s="33">
        <v>19432054.960000001</v>
      </c>
      <c r="BD31" s="33" t="s">
        <v>123</v>
      </c>
      <c r="BF31" s="33">
        <v>19432054.960000001</v>
      </c>
      <c r="BG31" s="33">
        <v>132571764.66</v>
      </c>
      <c r="BH31" s="33">
        <v>125285293.95999999</v>
      </c>
      <c r="BJ31" s="33">
        <v>12145584.26</v>
      </c>
    </row>
    <row r="32" spans="1:62" x14ac:dyDescent="0.2">
      <c r="A32" s="34" t="s">
        <v>119</v>
      </c>
      <c r="B32" s="36">
        <v>10680443.619999999</v>
      </c>
      <c r="D32" s="36">
        <v>1175000</v>
      </c>
      <c r="F32" s="36">
        <v>11855443.619999999</v>
      </c>
      <c r="H32" s="31">
        <f t="shared" si="0"/>
        <v>0</v>
      </c>
      <c r="I32" s="35" t="s">
        <v>119</v>
      </c>
      <c r="J32" s="35">
        <v>10680443.619999999</v>
      </c>
      <c r="K32" s="35"/>
      <c r="L32" s="35">
        <v>0</v>
      </c>
      <c r="M32" s="35"/>
      <c r="N32" s="35">
        <v>10680443.619999999</v>
      </c>
      <c r="O32" s="35"/>
      <c r="Q32" s="43" t="s">
        <v>119</v>
      </c>
      <c r="R32" s="33">
        <v>10680443.619999999</v>
      </c>
      <c r="T32" s="33">
        <v>0</v>
      </c>
      <c r="V32" s="33">
        <v>10680443.619999999</v>
      </c>
      <c r="X32" s="31">
        <f t="shared" si="1"/>
        <v>0</v>
      </c>
      <c r="Y32" s="8" t="s">
        <v>119</v>
      </c>
      <c r="Z32" s="7">
        <v>10680443.619999999</v>
      </c>
      <c r="AB32" s="7">
        <v>1175000</v>
      </c>
      <c r="AD32" s="7">
        <v>11855443.619999999</v>
      </c>
      <c r="AF32" s="31">
        <f t="shared" si="2"/>
        <v>0</v>
      </c>
      <c r="AG32" s="8" t="s">
        <v>119</v>
      </c>
      <c r="AH32" s="7">
        <v>11855443.619999999</v>
      </c>
      <c r="AJ32" s="7">
        <v>0</v>
      </c>
      <c r="AL32" s="7">
        <v>11855443.619999999</v>
      </c>
      <c r="AN32" s="31">
        <f t="shared" si="3"/>
        <v>0</v>
      </c>
      <c r="AO32" s="8" t="s">
        <v>119</v>
      </c>
      <c r="AP32" s="7">
        <v>11855443.619999999</v>
      </c>
      <c r="AR32" s="7">
        <v>0</v>
      </c>
      <c r="AT32" s="7">
        <v>11855443.619999999</v>
      </c>
      <c r="AV32" s="31">
        <f t="shared" si="4"/>
        <v>0</v>
      </c>
      <c r="AW32" s="33" t="s">
        <v>124</v>
      </c>
      <c r="AY32" s="33">
        <v>3923459.18</v>
      </c>
      <c r="AZ32" s="33">
        <v>62232109.450000003</v>
      </c>
      <c r="BA32" s="33">
        <v>61852318.149999999</v>
      </c>
      <c r="BC32" s="33">
        <v>3543667.88</v>
      </c>
      <c r="BD32" s="33" t="s">
        <v>124</v>
      </c>
      <c r="BF32" s="33">
        <v>3543667.88</v>
      </c>
      <c r="BG32" s="33">
        <v>118668853.79000001</v>
      </c>
      <c r="BH32" s="33">
        <v>115125185.91</v>
      </c>
      <c r="BJ32" s="33">
        <v>0</v>
      </c>
    </row>
    <row r="33" spans="1:62" x14ac:dyDescent="0.2">
      <c r="A33" s="34" t="s">
        <v>120</v>
      </c>
      <c r="B33" s="36">
        <v>2820986.32</v>
      </c>
      <c r="D33" s="36">
        <v>0</v>
      </c>
      <c r="F33" s="36">
        <v>2820986.32</v>
      </c>
      <c r="H33" s="31">
        <f t="shared" si="0"/>
        <v>0</v>
      </c>
      <c r="I33" s="35" t="s">
        <v>120</v>
      </c>
      <c r="J33" s="35">
        <v>2820986.32</v>
      </c>
      <c r="K33" s="35"/>
      <c r="L33" s="35">
        <v>0</v>
      </c>
      <c r="M33" s="35"/>
      <c r="N33" s="35">
        <v>2820986.32</v>
      </c>
      <c r="O33" s="35"/>
      <c r="Q33" s="43" t="s">
        <v>120</v>
      </c>
      <c r="R33" s="33">
        <v>2820986.32</v>
      </c>
      <c r="T33" s="33">
        <v>0</v>
      </c>
      <c r="V33" s="33">
        <v>2820986.32</v>
      </c>
      <c r="X33" s="31">
        <f t="shared" si="1"/>
        <v>0</v>
      </c>
      <c r="Y33" s="8" t="s">
        <v>120</v>
      </c>
      <c r="Z33" s="7">
        <v>2820986.32</v>
      </c>
      <c r="AB33" s="7">
        <v>0</v>
      </c>
      <c r="AD33" s="7">
        <v>2820986.32</v>
      </c>
      <c r="AF33" s="31">
        <f t="shared" si="2"/>
        <v>0</v>
      </c>
      <c r="AG33" s="8" t="s">
        <v>120</v>
      </c>
      <c r="AH33" s="7">
        <v>2820986.32</v>
      </c>
      <c r="AJ33" s="7">
        <v>0</v>
      </c>
      <c r="AL33" s="7">
        <v>2820986.32</v>
      </c>
      <c r="AN33" s="31">
        <f t="shared" si="3"/>
        <v>0</v>
      </c>
      <c r="AO33" s="8" t="s">
        <v>120</v>
      </c>
      <c r="AP33" s="7">
        <v>2820986.32</v>
      </c>
      <c r="AR33" s="7">
        <v>0</v>
      </c>
      <c r="AT33" s="7">
        <v>2820986.32</v>
      </c>
      <c r="AV33" s="31">
        <f t="shared" si="4"/>
        <v>0</v>
      </c>
      <c r="AW33" s="33" t="s">
        <v>126</v>
      </c>
      <c r="AY33" s="33">
        <v>10449560</v>
      </c>
      <c r="AZ33" s="33">
        <v>26862221.530000001</v>
      </c>
      <c r="BA33" s="33">
        <v>29017663.57</v>
      </c>
      <c r="BC33" s="33">
        <v>12605002.039999999</v>
      </c>
      <c r="BD33" s="33" t="s">
        <v>126</v>
      </c>
      <c r="BF33" s="33">
        <v>12605002.039999999</v>
      </c>
      <c r="BG33" s="33">
        <v>42400583.670000002</v>
      </c>
      <c r="BH33" s="33">
        <v>39806139.710000001</v>
      </c>
      <c r="BJ33" s="33">
        <v>10010558.08</v>
      </c>
    </row>
    <row r="34" spans="1:62" x14ac:dyDescent="0.2">
      <c r="A34" s="34"/>
      <c r="B34" s="36"/>
      <c r="D34" s="36"/>
      <c r="F34" s="36"/>
      <c r="I34" s="35"/>
      <c r="J34" s="35"/>
      <c r="K34" s="35"/>
      <c r="L34" s="35"/>
      <c r="M34" s="35"/>
      <c r="N34" s="35"/>
      <c r="O34" s="35"/>
      <c r="Q34" s="43"/>
      <c r="X34" s="31">
        <f t="shared" si="1"/>
        <v>0</v>
      </c>
      <c r="Y34" s="8"/>
      <c r="Z34" s="7"/>
      <c r="AB34" s="7"/>
      <c r="AD34" s="7"/>
      <c r="AF34" s="31">
        <f t="shared" si="2"/>
        <v>0</v>
      </c>
      <c r="AG34" s="8"/>
      <c r="AH34" s="7"/>
      <c r="AJ34" s="7"/>
      <c r="AL34" s="7"/>
      <c r="AN34" s="31">
        <f t="shared" si="3"/>
        <v>0</v>
      </c>
      <c r="AO34" s="8"/>
      <c r="AP34" s="7"/>
      <c r="AR34" s="7"/>
      <c r="AT34" s="7"/>
      <c r="AV34" s="31">
        <f t="shared" si="4"/>
        <v>0</v>
      </c>
      <c r="AW34" s="33" t="s">
        <v>127</v>
      </c>
      <c r="AY34" s="33">
        <v>188086.05</v>
      </c>
      <c r="AZ34" s="33">
        <v>9987.33</v>
      </c>
      <c r="BA34" s="33">
        <v>11951.98</v>
      </c>
      <c r="BC34" s="33">
        <v>190050.7</v>
      </c>
      <c r="BD34" s="33" t="s">
        <v>127</v>
      </c>
      <c r="BF34" s="33">
        <v>190050.7</v>
      </c>
      <c r="BG34" s="33">
        <v>8399.4</v>
      </c>
      <c r="BH34" s="33">
        <v>2121.3000000000002</v>
      </c>
      <c r="BJ34" s="33">
        <v>183772.6</v>
      </c>
    </row>
    <row r="35" spans="1:62" x14ac:dyDescent="0.2">
      <c r="A35" s="34"/>
      <c r="B35" s="36"/>
      <c r="D35" s="36"/>
      <c r="F35" s="36"/>
      <c r="I35" s="35"/>
      <c r="J35" s="35"/>
      <c r="K35" s="35"/>
      <c r="L35" s="35"/>
      <c r="M35" s="35"/>
      <c r="N35" s="35"/>
      <c r="O35" s="35"/>
      <c r="Q35" s="43"/>
      <c r="X35" s="31">
        <f t="shared" si="1"/>
        <v>0</v>
      </c>
      <c r="Y35" s="8"/>
      <c r="Z35" s="7"/>
      <c r="AB35" s="7"/>
      <c r="AD35" s="7"/>
      <c r="AF35" s="31">
        <f t="shared" si="2"/>
        <v>0</v>
      </c>
      <c r="AG35" s="8"/>
      <c r="AH35" s="7"/>
      <c r="AJ35" s="7"/>
      <c r="AL35" s="7"/>
      <c r="AN35" s="31">
        <f t="shared" si="3"/>
        <v>0</v>
      </c>
      <c r="AO35" s="8"/>
      <c r="AP35" s="7"/>
      <c r="AR35" s="7"/>
      <c r="AT35" s="7"/>
      <c r="AV35" s="31">
        <f t="shared" si="4"/>
        <v>0</v>
      </c>
      <c r="AW35" s="33" t="s">
        <v>128</v>
      </c>
      <c r="AY35" s="33">
        <v>38575295.560000002</v>
      </c>
      <c r="AZ35" s="33">
        <v>30397553.699999999</v>
      </c>
      <c r="BA35" s="33">
        <v>43850680.829999998</v>
      </c>
      <c r="BC35" s="33">
        <v>52028422.689999998</v>
      </c>
      <c r="BD35" s="33" t="s">
        <v>128</v>
      </c>
      <c r="BF35" s="33">
        <v>52028422.689999998</v>
      </c>
      <c r="BG35" s="33">
        <v>153091828</v>
      </c>
      <c r="BH35" s="33">
        <v>131443017.33</v>
      </c>
      <c r="BJ35" s="33">
        <v>30379612.02</v>
      </c>
    </row>
    <row r="36" spans="1:62" x14ac:dyDescent="0.2">
      <c r="A36" s="34"/>
      <c r="B36" s="36"/>
      <c r="D36" s="36"/>
      <c r="F36" s="36"/>
      <c r="I36" s="35"/>
      <c r="J36" s="35"/>
      <c r="K36" s="35"/>
      <c r="L36" s="35"/>
      <c r="M36" s="35"/>
      <c r="N36" s="35"/>
      <c r="O36" s="35"/>
      <c r="Q36" s="43"/>
      <c r="X36" s="31">
        <f t="shared" si="1"/>
        <v>0</v>
      </c>
      <c r="Y36" s="8"/>
      <c r="Z36" s="7"/>
      <c r="AB36" s="7"/>
      <c r="AD36" s="7"/>
      <c r="AF36" s="31">
        <f t="shared" si="2"/>
        <v>0</v>
      </c>
      <c r="AG36" s="8"/>
      <c r="AH36" s="7"/>
      <c r="AJ36" s="7"/>
      <c r="AL36" s="7"/>
      <c r="AN36" s="31">
        <f t="shared" si="3"/>
        <v>0</v>
      </c>
      <c r="AO36" s="8"/>
      <c r="AP36" s="7"/>
      <c r="AR36" s="7"/>
      <c r="AT36" s="7"/>
      <c r="AV36" s="31">
        <f t="shared" si="4"/>
        <v>0</v>
      </c>
      <c r="AW36" s="33" t="s">
        <v>132</v>
      </c>
      <c r="AY36" s="33">
        <v>2717281.85</v>
      </c>
      <c r="AZ36" s="33">
        <v>2097471.37</v>
      </c>
      <c r="BA36" s="33">
        <v>189632.97</v>
      </c>
      <c r="BC36" s="33">
        <v>809443.45</v>
      </c>
      <c r="BD36" s="33" t="s">
        <v>132</v>
      </c>
      <c r="BF36" s="33">
        <v>809443.45</v>
      </c>
      <c r="BG36" s="33">
        <v>803855.26</v>
      </c>
      <c r="BH36" s="33">
        <v>195299.3</v>
      </c>
      <c r="BJ36" s="33">
        <v>200887.49</v>
      </c>
    </row>
    <row r="37" spans="1:62" x14ac:dyDescent="0.2">
      <c r="A37" s="34"/>
      <c r="B37" s="36"/>
      <c r="D37" s="36"/>
      <c r="F37" s="36"/>
      <c r="I37" s="35"/>
      <c r="J37" s="35"/>
      <c r="K37" s="35"/>
      <c r="L37" s="35"/>
      <c r="M37" s="35"/>
      <c r="N37" s="35"/>
      <c r="O37" s="35"/>
      <c r="Q37" s="43"/>
      <c r="X37" s="31">
        <f t="shared" si="1"/>
        <v>0</v>
      </c>
      <c r="Y37" s="8"/>
      <c r="Z37" s="7"/>
      <c r="AB37" s="7"/>
      <c r="AD37" s="7"/>
      <c r="AF37" s="31">
        <f t="shared" si="2"/>
        <v>0</v>
      </c>
      <c r="AG37" s="8"/>
      <c r="AH37" s="7"/>
      <c r="AJ37" s="7"/>
      <c r="AL37" s="7"/>
      <c r="AN37" s="31">
        <f t="shared" si="3"/>
        <v>0</v>
      </c>
      <c r="AO37" s="8"/>
      <c r="AP37" s="7"/>
      <c r="AR37" s="7"/>
      <c r="AT37" s="7"/>
      <c r="AV37" s="31">
        <f t="shared" si="4"/>
        <v>0</v>
      </c>
      <c r="AW37" s="33" t="s">
        <v>133</v>
      </c>
      <c r="AY37" s="33">
        <v>1743037.24</v>
      </c>
      <c r="AZ37" s="33">
        <v>860661.04</v>
      </c>
      <c r="BA37" s="33">
        <v>0</v>
      </c>
      <c r="BC37" s="33">
        <v>882376.2</v>
      </c>
      <c r="BD37" s="33" t="s">
        <v>133</v>
      </c>
      <c r="BF37" s="33">
        <v>882376.2</v>
      </c>
      <c r="BG37" s="33">
        <v>882376.2</v>
      </c>
      <c r="BH37" s="33">
        <v>0</v>
      </c>
      <c r="BJ37" s="33">
        <v>0</v>
      </c>
    </row>
    <row r="38" spans="1:62" x14ac:dyDescent="0.2">
      <c r="A38" s="34"/>
      <c r="B38" s="36"/>
      <c r="D38" s="36"/>
      <c r="F38" s="36"/>
      <c r="I38" s="35"/>
      <c r="J38" s="35"/>
      <c r="K38" s="35"/>
      <c r="L38" s="35"/>
      <c r="M38" s="35"/>
      <c r="N38" s="35"/>
      <c r="O38" s="35"/>
      <c r="Q38" s="43"/>
      <c r="X38" s="31">
        <f t="shared" si="1"/>
        <v>0</v>
      </c>
      <c r="Y38" s="8"/>
      <c r="Z38" s="7"/>
      <c r="AB38" s="7"/>
      <c r="AD38" s="7"/>
      <c r="AF38" s="31">
        <f t="shared" si="2"/>
        <v>0</v>
      </c>
      <c r="AG38" s="8"/>
      <c r="AH38" s="7"/>
      <c r="AJ38" s="7"/>
      <c r="AL38" s="7"/>
      <c r="AN38" s="31">
        <f t="shared" si="3"/>
        <v>0</v>
      </c>
      <c r="AO38" s="8"/>
      <c r="AP38" s="7"/>
      <c r="AR38" s="7"/>
      <c r="AT38" s="7"/>
      <c r="AV38" s="31">
        <f t="shared" si="4"/>
        <v>0</v>
      </c>
      <c r="AW38" s="33" t="s">
        <v>135</v>
      </c>
      <c r="AY38" s="33">
        <v>75963606.629999995</v>
      </c>
      <c r="BA38" s="33">
        <v>0</v>
      </c>
      <c r="BC38" s="33">
        <v>75963606.629999995</v>
      </c>
      <c r="BD38" s="33" t="s">
        <v>135</v>
      </c>
      <c r="BF38" s="33">
        <v>75963606.629999995</v>
      </c>
      <c r="BG38" s="33">
        <v>75963606.629999995</v>
      </c>
      <c r="BH38" s="33">
        <v>0</v>
      </c>
      <c r="BJ38" s="33">
        <v>0</v>
      </c>
    </row>
    <row r="39" spans="1:62" x14ac:dyDescent="0.2">
      <c r="A39" s="34"/>
      <c r="B39" s="36"/>
      <c r="D39" s="36"/>
      <c r="F39" s="36"/>
      <c r="I39" s="35"/>
      <c r="J39" s="35"/>
      <c r="K39" s="35"/>
      <c r="L39" s="35"/>
      <c r="M39" s="35"/>
      <c r="N39" s="35"/>
      <c r="O39" s="35"/>
      <c r="Q39" s="43"/>
      <c r="X39" s="31">
        <f t="shared" si="1"/>
        <v>0</v>
      </c>
      <c r="Y39" s="8"/>
      <c r="Z39" s="7"/>
      <c r="AB39" s="7"/>
      <c r="AD39" s="7"/>
      <c r="AF39" s="31">
        <f t="shared" si="2"/>
        <v>0</v>
      </c>
      <c r="AG39" s="8"/>
      <c r="AH39" s="7"/>
      <c r="AJ39" s="7"/>
      <c r="AL39" s="7"/>
      <c r="AN39" s="31">
        <f t="shared" si="3"/>
        <v>0</v>
      </c>
      <c r="AO39" s="8"/>
      <c r="AP39" s="7"/>
      <c r="AR39" s="7"/>
      <c r="AT39" s="7"/>
      <c r="AV39" s="31">
        <f t="shared" si="4"/>
        <v>0</v>
      </c>
      <c r="AW39" s="33" t="s">
        <v>136</v>
      </c>
      <c r="AY39" s="33">
        <v>5707851.71</v>
      </c>
      <c r="BA39" s="33">
        <v>226421292.88</v>
      </c>
      <c r="BC39" s="33">
        <v>232129144.59</v>
      </c>
      <c r="BD39" s="33" t="s">
        <v>215</v>
      </c>
      <c r="BF39" s="33">
        <v>0</v>
      </c>
      <c r="BH39" s="33">
        <v>75963606.629999995</v>
      </c>
      <c r="BJ39" s="33">
        <v>75963606.629999995</v>
      </c>
    </row>
    <row r="40" spans="1:62" x14ac:dyDescent="0.2">
      <c r="A40" s="34"/>
      <c r="B40" s="36"/>
      <c r="D40" s="36"/>
      <c r="F40" s="36"/>
      <c r="I40" s="35"/>
      <c r="J40" s="35"/>
      <c r="K40" s="35"/>
      <c r="L40" s="35"/>
      <c r="M40" s="35"/>
      <c r="N40" s="35"/>
      <c r="O40" s="35"/>
      <c r="Q40" s="43"/>
      <c r="X40" s="31">
        <f t="shared" si="1"/>
        <v>0</v>
      </c>
      <c r="Y40" s="8"/>
      <c r="Z40" s="7"/>
      <c r="AB40" s="7"/>
      <c r="AD40" s="7"/>
      <c r="AF40" s="31">
        <f t="shared" si="2"/>
        <v>0</v>
      </c>
      <c r="AG40" s="8"/>
      <c r="AH40" s="7"/>
      <c r="AJ40" s="7"/>
      <c r="AL40" s="7"/>
      <c r="AN40" s="31">
        <f t="shared" si="3"/>
        <v>0</v>
      </c>
      <c r="AO40" s="8"/>
      <c r="AP40" s="7"/>
      <c r="AR40" s="7"/>
      <c r="AT40" s="7"/>
      <c r="AV40" s="31">
        <f t="shared" si="4"/>
        <v>0</v>
      </c>
      <c r="AW40" s="33" t="s">
        <v>138</v>
      </c>
      <c r="AY40" s="33">
        <v>805068224.05999994</v>
      </c>
      <c r="AZ40" s="33">
        <v>104979.96</v>
      </c>
      <c r="BA40" s="33">
        <v>596729.94999999995</v>
      </c>
      <c r="BC40" s="33">
        <v>805559974.04999995</v>
      </c>
      <c r="BD40" s="33" t="s">
        <v>136</v>
      </c>
      <c r="BF40" s="33">
        <v>232129144.59</v>
      </c>
      <c r="BH40" s="33">
        <v>42540075.840000004</v>
      </c>
      <c r="BJ40" s="33">
        <v>274669220.43000001</v>
      </c>
    </row>
    <row r="41" spans="1:62" x14ac:dyDescent="0.2">
      <c r="A41" s="34"/>
      <c r="B41" s="36"/>
      <c r="D41" s="36"/>
      <c r="F41" s="36"/>
      <c r="I41" s="35"/>
      <c r="J41" s="35"/>
      <c r="K41" s="35"/>
      <c r="L41" s="35"/>
      <c r="M41" s="35"/>
      <c r="N41" s="35"/>
      <c r="O41" s="35"/>
      <c r="Q41" s="43"/>
      <c r="X41" s="31">
        <f t="shared" si="1"/>
        <v>0</v>
      </c>
      <c r="Y41" s="8"/>
      <c r="Z41" s="7"/>
      <c r="AB41" s="7"/>
      <c r="AD41" s="7"/>
      <c r="AF41" s="31">
        <f t="shared" si="2"/>
        <v>0</v>
      </c>
      <c r="AG41" s="8"/>
      <c r="AH41" s="7"/>
      <c r="AJ41" s="7"/>
      <c r="AL41" s="7"/>
      <c r="AN41" s="31">
        <f t="shared" si="3"/>
        <v>0</v>
      </c>
      <c r="AO41" s="8"/>
      <c r="AP41" s="7"/>
      <c r="AR41" s="7"/>
      <c r="AT41" s="7"/>
      <c r="AV41" s="31">
        <f t="shared" si="4"/>
        <v>0</v>
      </c>
      <c r="AW41" s="33" t="s">
        <v>140</v>
      </c>
      <c r="AY41" s="33">
        <v>-494656.92</v>
      </c>
      <c r="BA41" s="33">
        <v>0</v>
      </c>
      <c r="BC41" s="33">
        <v>-494656.92</v>
      </c>
      <c r="BD41" s="33" t="s">
        <v>139</v>
      </c>
      <c r="BF41" s="33">
        <v>805559974.04999995</v>
      </c>
      <c r="BG41" s="33">
        <v>435134.83</v>
      </c>
      <c r="BH41" s="33">
        <v>1252319.57</v>
      </c>
      <c r="BJ41" s="33">
        <v>806377158.78999996</v>
      </c>
    </row>
    <row r="42" spans="1:62" ht="22.5" x14ac:dyDescent="0.2">
      <c r="A42" s="34" t="s">
        <v>121</v>
      </c>
      <c r="C42" s="36">
        <v>7994104.9199999999</v>
      </c>
      <c r="D42" s="36">
        <v>66000508.799999997</v>
      </c>
      <c r="E42" s="40">
        <v>75133819.510000005</v>
      </c>
      <c r="G42" s="36">
        <v>17127415.629999999</v>
      </c>
      <c r="H42" s="31">
        <f>+G42-AE42</f>
        <v>0</v>
      </c>
      <c r="I42" s="34" t="s">
        <v>121</v>
      </c>
      <c r="J42" s="34"/>
      <c r="K42" s="34">
        <v>7994104.9199999999</v>
      </c>
      <c r="L42" s="34">
        <v>23851830.800000001</v>
      </c>
      <c r="M42" s="34">
        <v>25396876.149999999</v>
      </c>
      <c r="N42" s="34"/>
      <c r="O42" s="34">
        <v>9539150.2699999996</v>
      </c>
      <c r="Q42" s="43" t="s">
        <v>121</v>
      </c>
      <c r="S42" s="42">
        <v>9539150.2699999996</v>
      </c>
      <c r="T42" s="33">
        <v>19656525.260000002</v>
      </c>
      <c r="U42" s="33">
        <v>25444965.670000002</v>
      </c>
      <c r="W42" s="33">
        <v>15327590.68</v>
      </c>
      <c r="X42" s="31">
        <f t="shared" si="1"/>
        <v>0</v>
      </c>
      <c r="Y42" s="6" t="s">
        <v>121</v>
      </c>
      <c r="AA42" s="7">
        <v>15327590.68</v>
      </c>
      <c r="AB42" s="7">
        <v>22492152.739999998</v>
      </c>
      <c r="AC42" s="7">
        <v>24291977.690000001</v>
      </c>
      <c r="AE42" s="7">
        <v>17127415.629999999</v>
      </c>
      <c r="AF42" s="31">
        <f t="shared" si="2"/>
        <v>0</v>
      </c>
      <c r="AG42" s="6" t="s">
        <v>121</v>
      </c>
      <c r="AI42" s="7">
        <v>17127415.629999999</v>
      </c>
      <c r="AJ42" s="7">
        <v>19650298.390000001</v>
      </c>
      <c r="AK42" s="7">
        <v>26061287.129999999</v>
      </c>
      <c r="AM42" s="7">
        <v>23538404.370000001</v>
      </c>
      <c r="AN42" s="31">
        <f t="shared" si="3"/>
        <v>0</v>
      </c>
      <c r="AO42" s="6" t="s">
        <v>121</v>
      </c>
      <c r="AQ42" s="7">
        <v>23538404.370000001</v>
      </c>
      <c r="AR42" s="7">
        <v>22940961.379999999</v>
      </c>
      <c r="AS42" s="7">
        <v>24312265.420000002</v>
      </c>
      <c r="AU42" s="7">
        <v>24909708.41</v>
      </c>
      <c r="AV42" s="31">
        <f t="shared" si="4"/>
        <v>0</v>
      </c>
      <c r="AW42" s="33" t="s">
        <v>6</v>
      </c>
      <c r="AY42" s="33">
        <v>3834436.74</v>
      </c>
      <c r="BA42" s="33">
        <v>1803908.56</v>
      </c>
      <c r="BC42" s="33">
        <v>5638345.2999999998</v>
      </c>
      <c r="BD42" s="33" t="s">
        <v>140</v>
      </c>
      <c r="BF42" s="33">
        <v>-494656.92</v>
      </c>
      <c r="BH42" s="33">
        <v>0</v>
      </c>
      <c r="BJ42" s="33">
        <v>-494656.92</v>
      </c>
    </row>
    <row r="43" spans="1:62" x14ac:dyDescent="0.2">
      <c r="A43" s="34" t="s">
        <v>122</v>
      </c>
      <c r="C43" s="36">
        <v>14125738.08</v>
      </c>
      <c r="D43" s="36">
        <v>78119779.760000005</v>
      </c>
      <c r="E43" s="40">
        <v>97182790.150000006</v>
      </c>
      <c r="G43" s="36">
        <v>33188748.469999999</v>
      </c>
      <c r="H43" s="31">
        <f t="shared" ref="H43:H80" si="5">+G43-AE43</f>
        <v>0</v>
      </c>
      <c r="I43" s="34" t="s">
        <v>122</v>
      </c>
      <c r="J43" s="34"/>
      <c r="K43" s="34">
        <v>14125738.08</v>
      </c>
      <c r="L43" s="34">
        <v>12882089.07</v>
      </c>
      <c r="M43" s="34">
        <v>23115383.489999998</v>
      </c>
      <c r="N43" s="34"/>
      <c r="O43" s="34">
        <v>24359032.5</v>
      </c>
      <c r="Q43" s="43" t="s">
        <v>122</v>
      </c>
      <c r="S43" s="42">
        <v>24359032.5</v>
      </c>
      <c r="T43" s="33">
        <v>27157216.140000001</v>
      </c>
      <c r="U43" s="33">
        <v>30587371.710000001</v>
      </c>
      <c r="W43" s="33">
        <v>27789188.07</v>
      </c>
      <c r="X43" s="31">
        <f t="shared" si="1"/>
        <v>0</v>
      </c>
      <c r="Y43" s="6" t="s">
        <v>122</v>
      </c>
      <c r="AA43" s="7">
        <v>27789188.07</v>
      </c>
      <c r="AB43" s="7">
        <v>38080474.549999997</v>
      </c>
      <c r="AC43" s="7">
        <v>43480034.950000003</v>
      </c>
      <c r="AE43" s="7">
        <v>33188748.469999999</v>
      </c>
      <c r="AF43" s="31">
        <f t="shared" si="2"/>
        <v>0</v>
      </c>
      <c r="AG43" s="6" t="s">
        <v>123</v>
      </c>
      <c r="AI43" s="7">
        <v>33188748.469999999</v>
      </c>
      <c r="AJ43" s="7">
        <v>37622553.909999996</v>
      </c>
      <c r="AK43" s="7">
        <v>30576051.75</v>
      </c>
      <c r="AM43" s="7">
        <v>26142246.309999999</v>
      </c>
      <c r="AN43" s="31">
        <f t="shared" si="3"/>
        <v>0</v>
      </c>
      <c r="AO43" s="6" t="s">
        <v>122</v>
      </c>
      <c r="AQ43" s="7">
        <v>26142246.309999999</v>
      </c>
      <c r="AR43" s="7">
        <v>41643773.229999997</v>
      </c>
      <c r="AS43" s="7">
        <v>42043157.689999998</v>
      </c>
      <c r="AU43" s="7">
        <v>26541630.77</v>
      </c>
      <c r="AV43" s="31">
        <f t="shared" si="4"/>
        <v>0</v>
      </c>
      <c r="AW43" s="33" t="s">
        <v>7</v>
      </c>
      <c r="AY43" s="33">
        <v>130304526.61</v>
      </c>
      <c r="BA43" s="33">
        <v>33830025.350000001</v>
      </c>
      <c r="BC43" s="33">
        <v>164134551.96000001</v>
      </c>
      <c r="BD43" s="33" t="s">
        <v>6</v>
      </c>
      <c r="BF43" s="33">
        <v>5638345.2999999998</v>
      </c>
      <c r="BH43" s="33">
        <v>1745008.5</v>
      </c>
      <c r="BJ43" s="33">
        <v>7383353.7999999998</v>
      </c>
    </row>
    <row r="44" spans="1:62" ht="22.5" x14ac:dyDescent="0.2">
      <c r="A44" s="34" t="s">
        <v>124</v>
      </c>
      <c r="C44" s="36">
        <v>191323.6</v>
      </c>
      <c r="D44" s="36">
        <v>36057770.299999997</v>
      </c>
      <c r="E44" s="40">
        <v>35866446.700000003</v>
      </c>
      <c r="G44" s="36">
        <v>0</v>
      </c>
      <c r="H44" s="31">
        <f t="shared" si="5"/>
        <v>0</v>
      </c>
      <c r="I44" s="34" t="s">
        <v>124</v>
      </c>
      <c r="J44" s="34"/>
      <c r="K44" s="34">
        <v>191323.6</v>
      </c>
      <c r="L44" s="34">
        <v>5846432.2300000004</v>
      </c>
      <c r="M44" s="34">
        <v>7797879.5599999996</v>
      </c>
      <c r="N44" s="34"/>
      <c r="O44" s="34">
        <v>2142770.9300000002</v>
      </c>
      <c r="Q44" s="43" t="s">
        <v>125</v>
      </c>
      <c r="S44" s="42">
        <v>2142770.9300000002</v>
      </c>
      <c r="T44" s="33">
        <v>11652267.369999999</v>
      </c>
      <c r="U44" s="33">
        <v>14198329.17</v>
      </c>
      <c r="W44" s="33">
        <v>4688832.7300000004</v>
      </c>
      <c r="X44" s="31">
        <f t="shared" si="1"/>
        <v>0</v>
      </c>
      <c r="Y44" s="6" t="s">
        <v>125</v>
      </c>
      <c r="AA44" s="7">
        <v>4688832.7300000004</v>
      </c>
      <c r="AB44" s="7">
        <v>18559070.699999999</v>
      </c>
      <c r="AC44" s="7">
        <v>13870237.970000001</v>
      </c>
      <c r="AE44" s="7">
        <v>0</v>
      </c>
      <c r="AF44" s="31">
        <f t="shared" si="2"/>
        <v>0</v>
      </c>
      <c r="AG44" s="6" t="s">
        <v>124</v>
      </c>
      <c r="AI44" s="7">
        <v>0</v>
      </c>
      <c r="AJ44" s="7">
        <v>18586983.989999998</v>
      </c>
      <c r="AK44" s="7">
        <v>18984341.050000001</v>
      </c>
      <c r="AM44" s="7">
        <v>397357.06</v>
      </c>
      <c r="AN44" s="31">
        <f t="shared" si="3"/>
        <v>0</v>
      </c>
      <c r="AO44" s="6" t="s">
        <v>124</v>
      </c>
      <c r="AQ44" s="7">
        <v>397357.06</v>
      </c>
      <c r="AR44" s="7">
        <v>14268824.98</v>
      </c>
      <c r="AS44" s="7">
        <v>20443493.059999999</v>
      </c>
      <c r="AU44" s="7">
        <v>6572025.1399999997</v>
      </c>
      <c r="AV44" s="31">
        <f t="shared" si="4"/>
        <v>0</v>
      </c>
      <c r="AW44" s="33" t="s">
        <v>60</v>
      </c>
      <c r="AY44" s="33">
        <v>14578965.390000001</v>
      </c>
      <c r="BA44" s="33">
        <v>27372444.48</v>
      </c>
      <c r="BC44" s="33">
        <v>41951409.869999997</v>
      </c>
      <c r="BD44" s="33" t="s">
        <v>218</v>
      </c>
      <c r="BF44" s="33">
        <v>164134551.96000001</v>
      </c>
      <c r="BH44" s="33">
        <v>47720268.780000001</v>
      </c>
      <c r="BJ44" s="33">
        <v>211854820.74000001</v>
      </c>
    </row>
    <row r="45" spans="1:62" ht="22.5" x14ac:dyDescent="0.2">
      <c r="A45" s="34" t="s">
        <v>126</v>
      </c>
      <c r="C45" s="36">
        <v>12023595.390000001</v>
      </c>
      <c r="D45" s="36">
        <v>28212492.149999999</v>
      </c>
      <c r="E45" s="40">
        <v>25498454.329999998</v>
      </c>
      <c r="G45" s="36">
        <v>9309557.5700000003</v>
      </c>
      <c r="H45" s="31">
        <f t="shared" si="5"/>
        <v>0</v>
      </c>
      <c r="I45" s="34" t="s">
        <v>126</v>
      </c>
      <c r="J45" s="34"/>
      <c r="K45" s="34">
        <v>12023595.390000001</v>
      </c>
      <c r="L45" s="34">
        <v>8482999.6899999995</v>
      </c>
      <c r="M45" s="34">
        <v>8310252.4900000002</v>
      </c>
      <c r="N45" s="34"/>
      <c r="O45" s="34">
        <v>11850848.189999999</v>
      </c>
      <c r="Q45" s="43" t="s">
        <v>126</v>
      </c>
      <c r="S45" s="42">
        <v>11850848.189999999</v>
      </c>
      <c r="T45" s="33">
        <v>6141105.4500000002</v>
      </c>
      <c r="U45" s="33">
        <v>8434639.3100000005</v>
      </c>
      <c r="W45" s="33">
        <v>14144382.050000001</v>
      </c>
      <c r="X45" s="31">
        <f t="shared" si="1"/>
        <v>0</v>
      </c>
      <c r="Y45" s="6" t="s">
        <v>126</v>
      </c>
      <c r="AA45" s="7">
        <v>14144382.050000001</v>
      </c>
      <c r="AB45" s="7">
        <v>13588387.01</v>
      </c>
      <c r="AC45" s="7">
        <v>8753562.5299999993</v>
      </c>
      <c r="AE45" s="7">
        <v>9309557.5700000003</v>
      </c>
      <c r="AF45" s="31">
        <f t="shared" si="2"/>
        <v>0</v>
      </c>
      <c r="AG45" s="6" t="s">
        <v>126</v>
      </c>
      <c r="AI45" s="7">
        <v>9309557.5700000003</v>
      </c>
      <c r="AJ45" s="7">
        <v>8685852.2899999991</v>
      </c>
      <c r="AK45" s="7">
        <v>8303712.2000000002</v>
      </c>
      <c r="AM45" s="7">
        <v>8927417.4800000004</v>
      </c>
      <c r="AN45" s="31">
        <f t="shared" si="3"/>
        <v>0</v>
      </c>
      <c r="AO45" s="6" t="s">
        <v>126</v>
      </c>
      <c r="AQ45" s="7">
        <v>8927417.4800000004</v>
      </c>
      <c r="AR45" s="7">
        <v>7048871.0800000001</v>
      </c>
      <c r="AS45" s="7">
        <v>8828693.0899999999</v>
      </c>
      <c r="AU45" s="7">
        <v>10707239.49</v>
      </c>
      <c r="AV45" s="31">
        <f t="shared" si="4"/>
        <v>0</v>
      </c>
      <c r="AW45" s="33" t="s">
        <v>8</v>
      </c>
      <c r="AY45" s="33">
        <v>5644161.1699999999</v>
      </c>
      <c r="BA45" s="33">
        <v>1426955.88</v>
      </c>
      <c r="BC45" s="33">
        <v>7071117.0499999998</v>
      </c>
      <c r="BD45" s="33" t="s">
        <v>60</v>
      </c>
      <c r="BF45" s="33">
        <v>41951409.869999997</v>
      </c>
      <c r="BH45" s="33">
        <v>1334875.3</v>
      </c>
      <c r="BJ45" s="33">
        <v>43286285.170000002</v>
      </c>
    </row>
    <row r="46" spans="1:62" ht="22.5" x14ac:dyDescent="0.2">
      <c r="A46" s="34" t="s">
        <v>127</v>
      </c>
      <c r="C46" s="36">
        <v>185670.37</v>
      </c>
      <c r="D46" s="36">
        <v>39346.730000000003</v>
      </c>
      <c r="E46" s="40">
        <v>36316.519999999997</v>
      </c>
      <c r="G46" s="36">
        <v>182640.16</v>
      </c>
      <c r="H46" s="31">
        <f t="shared" si="5"/>
        <v>0</v>
      </c>
      <c r="I46" s="34" t="s">
        <v>127</v>
      </c>
      <c r="J46" s="34"/>
      <c r="K46" s="34">
        <v>185670.37</v>
      </c>
      <c r="L46" s="34">
        <v>5000</v>
      </c>
      <c r="M46" s="34">
        <v>15030.16</v>
      </c>
      <c r="N46" s="34"/>
      <c r="O46" s="34">
        <v>195700.53</v>
      </c>
      <c r="Q46" s="43" t="s">
        <v>127</v>
      </c>
      <c r="S46" s="42">
        <v>195700.53</v>
      </c>
      <c r="T46" s="33">
        <v>14201.53</v>
      </c>
      <c r="U46" s="33">
        <v>2522</v>
      </c>
      <c r="W46" s="33">
        <v>184021</v>
      </c>
      <c r="X46" s="31">
        <f t="shared" si="1"/>
        <v>0</v>
      </c>
      <c r="Y46" s="6" t="s">
        <v>127</v>
      </c>
      <c r="AA46" s="7">
        <v>184021</v>
      </c>
      <c r="AB46" s="7">
        <v>20145.2</v>
      </c>
      <c r="AC46" s="7">
        <v>18764.36</v>
      </c>
      <c r="AE46" s="7">
        <v>182640.16</v>
      </c>
      <c r="AF46" s="31">
        <f t="shared" si="2"/>
        <v>0</v>
      </c>
      <c r="AG46" s="6" t="s">
        <v>127</v>
      </c>
      <c r="AI46" s="7">
        <v>182640.16</v>
      </c>
      <c r="AJ46" s="7">
        <v>15071.73</v>
      </c>
      <c r="AK46" s="7">
        <v>21095.67</v>
      </c>
      <c r="AM46" s="7">
        <v>188664.1</v>
      </c>
      <c r="AN46" s="31">
        <f t="shared" si="3"/>
        <v>0</v>
      </c>
      <c r="AO46" s="6" t="s">
        <v>127</v>
      </c>
      <c r="AQ46" s="7">
        <v>188664.1</v>
      </c>
      <c r="AR46" s="7">
        <v>7235.11</v>
      </c>
      <c r="AS46" s="7">
        <v>7584.01</v>
      </c>
      <c r="AU46" s="7">
        <v>189013</v>
      </c>
      <c r="AV46" s="31">
        <f t="shared" si="4"/>
        <v>0</v>
      </c>
      <c r="AW46" s="33" t="s">
        <v>9</v>
      </c>
      <c r="AY46" s="33">
        <v>22774724.239999998</v>
      </c>
      <c r="BA46" s="33">
        <v>8172817.1799999997</v>
      </c>
      <c r="BC46" s="33">
        <v>30947541.420000002</v>
      </c>
      <c r="BD46" s="33" t="s">
        <v>8</v>
      </c>
      <c r="BF46" s="33">
        <v>7071117.0499999998</v>
      </c>
      <c r="BH46" s="33">
        <v>3617092.45</v>
      </c>
      <c r="BJ46" s="33">
        <v>10688209.5</v>
      </c>
    </row>
    <row r="47" spans="1:62" x14ac:dyDescent="0.2">
      <c r="A47" s="34" t="s">
        <v>128</v>
      </c>
      <c r="C47" s="36">
        <v>18332962.039999999</v>
      </c>
      <c r="D47" s="36">
        <v>39131215.219999999</v>
      </c>
      <c r="E47" s="40">
        <v>46094437.75</v>
      </c>
      <c r="G47" s="36">
        <v>25296184.57</v>
      </c>
      <c r="H47" s="31">
        <f t="shared" si="5"/>
        <v>0</v>
      </c>
      <c r="I47" s="34" t="s">
        <v>129</v>
      </c>
      <c r="J47" s="34"/>
      <c r="K47" s="34">
        <v>18332962.039999999</v>
      </c>
      <c r="L47" s="34">
        <v>6930513.8300000001</v>
      </c>
      <c r="M47" s="34">
        <v>7336489.4500000002</v>
      </c>
      <c r="N47" s="34"/>
      <c r="O47" s="34">
        <v>18738937.66</v>
      </c>
      <c r="Q47" s="43" t="s">
        <v>129</v>
      </c>
      <c r="S47" s="42">
        <v>18738937.66</v>
      </c>
      <c r="T47" s="33">
        <v>9011078.5</v>
      </c>
      <c r="U47" s="33">
        <v>8527295.5899999999</v>
      </c>
      <c r="W47" s="33">
        <v>18255154.75</v>
      </c>
      <c r="X47" s="31">
        <f t="shared" si="1"/>
        <v>0</v>
      </c>
      <c r="Y47" s="6" t="s">
        <v>129</v>
      </c>
      <c r="AA47" s="7">
        <v>18255154.75</v>
      </c>
      <c r="AB47" s="7">
        <v>23189622.890000001</v>
      </c>
      <c r="AC47" s="7">
        <v>30230652.710000001</v>
      </c>
      <c r="AE47" s="7">
        <v>25296184.57</v>
      </c>
      <c r="AF47" s="31">
        <f t="shared" si="2"/>
        <v>0</v>
      </c>
      <c r="AG47" s="6" t="s">
        <v>129</v>
      </c>
      <c r="AI47" s="7">
        <v>25296184.57</v>
      </c>
      <c r="AJ47" s="7">
        <v>14302229.43</v>
      </c>
      <c r="AK47" s="7">
        <v>11781120.85</v>
      </c>
      <c r="AM47" s="7">
        <v>22775075.989999998</v>
      </c>
      <c r="AN47" s="31">
        <f t="shared" si="3"/>
        <v>0</v>
      </c>
      <c r="AO47" s="6" t="s">
        <v>129</v>
      </c>
      <c r="AQ47" s="7">
        <v>22775075.989999998</v>
      </c>
      <c r="AR47" s="7">
        <v>11498242.789999999</v>
      </c>
      <c r="AS47" s="7">
        <v>11491676.140000001</v>
      </c>
      <c r="AU47" s="7">
        <v>22768509.34</v>
      </c>
      <c r="AV47" s="31">
        <f t="shared" si="4"/>
        <v>0</v>
      </c>
      <c r="AW47" s="33" t="s">
        <v>209</v>
      </c>
      <c r="AY47" s="33">
        <v>4166296.63</v>
      </c>
      <c r="BA47" s="33">
        <v>1139545.24</v>
      </c>
      <c r="BC47" s="33">
        <v>5305841.87</v>
      </c>
      <c r="BD47" s="33" t="s">
        <v>9</v>
      </c>
      <c r="BF47" s="33">
        <v>30947541.420000002</v>
      </c>
      <c r="BH47" s="33">
        <v>7486016.6600000001</v>
      </c>
      <c r="BJ47" s="33">
        <v>38433558.079999998</v>
      </c>
    </row>
    <row r="48" spans="1:62" ht="22.5" x14ac:dyDescent="0.2">
      <c r="A48" s="34" t="s">
        <v>130</v>
      </c>
      <c r="C48" s="36">
        <v>5890804.6200000001</v>
      </c>
      <c r="D48" s="36">
        <v>8244834.0599999996</v>
      </c>
      <c r="E48" s="40">
        <v>4587860.46</v>
      </c>
      <c r="G48" s="36">
        <v>2233831.02</v>
      </c>
      <c r="H48" s="31">
        <f t="shared" si="5"/>
        <v>0</v>
      </c>
      <c r="I48" s="34" t="s">
        <v>131</v>
      </c>
      <c r="J48" s="34"/>
      <c r="K48" s="34">
        <v>5890804.6200000001</v>
      </c>
      <c r="L48" s="34">
        <v>5318547.17</v>
      </c>
      <c r="M48" s="34">
        <v>1682759.49</v>
      </c>
      <c r="N48" s="34"/>
      <c r="O48" s="34">
        <v>2255016.94</v>
      </c>
      <c r="Q48" s="43" t="s">
        <v>132</v>
      </c>
      <c r="S48" s="42">
        <v>2255016.94</v>
      </c>
      <c r="T48" s="33">
        <v>1469607.56</v>
      </c>
      <c r="U48" s="33">
        <v>1316248.93</v>
      </c>
      <c r="W48" s="33">
        <v>2101658.31</v>
      </c>
      <c r="X48" s="31">
        <f t="shared" si="1"/>
        <v>0</v>
      </c>
      <c r="Y48" s="6" t="s">
        <v>132</v>
      </c>
      <c r="AA48" s="7">
        <v>2101658.31</v>
      </c>
      <c r="AB48" s="7">
        <v>1456679.33</v>
      </c>
      <c r="AC48" s="7">
        <v>1588852.04</v>
      </c>
      <c r="AE48" s="7">
        <v>2233831.02</v>
      </c>
      <c r="AF48" s="31">
        <f t="shared" si="2"/>
        <v>0</v>
      </c>
      <c r="AG48" s="6" t="s">
        <v>132</v>
      </c>
      <c r="AI48" s="7">
        <v>2233831.02</v>
      </c>
      <c r="AJ48" s="7">
        <v>1336833.1000000001</v>
      </c>
      <c r="AK48" s="7">
        <v>1380279.38</v>
      </c>
      <c r="AM48" s="7">
        <v>2277277.2999999998</v>
      </c>
      <c r="AN48" s="31">
        <f t="shared" si="3"/>
        <v>0</v>
      </c>
      <c r="AO48" s="6" t="s">
        <v>131</v>
      </c>
      <c r="AQ48" s="7">
        <v>2277277.2999999998</v>
      </c>
      <c r="AR48" s="7">
        <v>1618533.9</v>
      </c>
      <c r="AS48" s="7">
        <v>1473216.03</v>
      </c>
      <c r="AU48" s="7">
        <v>2131959.4300000002</v>
      </c>
      <c r="AV48" s="31">
        <f t="shared" si="4"/>
        <v>0</v>
      </c>
      <c r="AW48" s="33" t="s">
        <v>11</v>
      </c>
      <c r="AY48" s="33">
        <v>27712841.899999999</v>
      </c>
      <c r="BA48" s="33">
        <v>6971445.7199999997</v>
      </c>
      <c r="BC48" s="33">
        <v>34684287.619999997</v>
      </c>
      <c r="BD48" s="33" t="s">
        <v>219</v>
      </c>
      <c r="BF48" s="33">
        <v>5305841.87</v>
      </c>
      <c r="BH48" s="33">
        <v>1147195.18</v>
      </c>
      <c r="BJ48" s="33">
        <v>6453037.0499999998</v>
      </c>
    </row>
    <row r="49" spans="1:62" ht="22.5" x14ac:dyDescent="0.2">
      <c r="A49" s="34" t="s">
        <v>133</v>
      </c>
      <c r="C49" s="36">
        <v>3401451.42</v>
      </c>
      <c r="D49" s="36">
        <v>818869.47</v>
      </c>
      <c r="E49" s="40">
        <v>0</v>
      </c>
      <c r="G49" s="36">
        <v>2582581.9500000002</v>
      </c>
      <c r="H49" s="31">
        <f t="shared" si="5"/>
        <v>0</v>
      </c>
      <c r="I49" s="34" t="s">
        <v>133</v>
      </c>
      <c r="J49" s="34"/>
      <c r="K49" s="34">
        <v>3401451.42</v>
      </c>
      <c r="L49" s="34">
        <v>270694.99</v>
      </c>
      <c r="M49" s="34">
        <v>0</v>
      </c>
      <c r="N49" s="34"/>
      <c r="O49" s="34">
        <v>3130756.43</v>
      </c>
      <c r="Q49" s="43" t="s">
        <v>134</v>
      </c>
      <c r="S49" s="42">
        <v>3130756.43</v>
      </c>
      <c r="T49" s="33">
        <v>272956.49</v>
      </c>
      <c r="U49" s="33">
        <v>0</v>
      </c>
      <c r="W49" s="33">
        <v>2857799.94</v>
      </c>
      <c r="X49" s="31">
        <f t="shared" si="1"/>
        <v>0</v>
      </c>
      <c r="Y49" s="6" t="s">
        <v>134</v>
      </c>
      <c r="AA49" s="7">
        <v>2857799.94</v>
      </c>
      <c r="AB49" s="7">
        <v>275217.99</v>
      </c>
      <c r="AC49" s="7">
        <v>0</v>
      </c>
      <c r="AE49" s="7">
        <v>2582581.9500000002</v>
      </c>
      <c r="AF49" s="31">
        <f t="shared" si="2"/>
        <v>0</v>
      </c>
      <c r="AG49" s="6" t="s">
        <v>133</v>
      </c>
      <c r="AI49" s="7">
        <v>2582581.9500000002</v>
      </c>
      <c r="AJ49" s="7">
        <v>277547.99</v>
      </c>
      <c r="AK49" s="7">
        <v>0</v>
      </c>
      <c r="AM49" s="7">
        <v>2305033.96</v>
      </c>
      <c r="AN49" s="31">
        <f t="shared" si="3"/>
        <v>0</v>
      </c>
      <c r="AO49" s="6" t="s">
        <v>133</v>
      </c>
      <c r="AQ49" s="7">
        <v>2305033.96</v>
      </c>
      <c r="AR49" s="7">
        <v>279833.36</v>
      </c>
      <c r="AS49" s="7">
        <v>0</v>
      </c>
      <c r="AU49" s="7">
        <v>2025200.6</v>
      </c>
      <c r="AV49" s="31">
        <f t="shared" si="4"/>
        <v>0</v>
      </c>
      <c r="AW49" s="33" t="s">
        <v>210</v>
      </c>
      <c r="AY49" s="33">
        <v>2586725.85</v>
      </c>
      <c r="BA49" s="33">
        <v>1335613.1499999999</v>
      </c>
      <c r="BC49" s="33">
        <v>3922339</v>
      </c>
      <c r="BD49" s="33" t="s">
        <v>11</v>
      </c>
      <c r="BF49" s="33">
        <v>34684287.619999997</v>
      </c>
      <c r="BH49" s="33">
        <v>7176720.1500000004</v>
      </c>
      <c r="BJ49" s="33">
        <v>41861007.770000003</v>
      </c>
    </row>
    <row r="50" spans="1:62" x14ac:dyDescent="0.2">
      <c r="A50" s="34"/>
      <c r="C50" s="36"/>
      <c r="D50" s="36"/>
      <c r="E50" s="40"/>
      <c r="G50" s="36"/>
      <c r="H50" s="31">
        <f t="shared" si="5"/>
        <v>0</v>
      </c>
      <c r="I50" s="34"/>
      <c r="J50" s="34"/>
      <c r="K50" s="34"/>
      <c r="L50" s="34"/>
      <c r="M50" s="34"/>
      <c r="N50" s="34"/>
      <c r="O50" s="34"/>
      <c r="Q50" s="43"/>
      <c r="X50" s="31">
        <f t="shared" si="1"/>
        <v>0</v>
      </c>
      <c r="Y50" s="6"/>
      <c r="AA50" s="7"/>
      <c r="AB50" s="7"/>
      <c r="AC50" s="7"/>
      <c r="AE50" s="7"/>
      <c r="AF50" s="31">
        <f t="shared" si="2"/>
        <v>0</v>
      </c>
      <c r="AG50" s="6"/>
      <c r="AI50" s="7"/>
      <c r="AJ50" s="7"/>
      <c r="AK50" s="7"/>
      <c r="AM50" s="7"/>
      <c r="AN50" s="31">
        <f t="shared" si="3"/>
        <v>0</v>
      </c>
      <c r="AO50" s="6"/>
      <c r="AQ50" s="7"/>
      <c r="AR50" s="7"/>
      <c r="AS50" s="7"/>
      <c r="AU50" s="7"/>
      <c r="AV50" s="31">
        <f t="shared" si="4"/>
        <v>0</v>
      </c>
      <c r="AW50" s="33" t="s">
        <v>64</v>
      </c>
      <c r="AY50" s="33">
        <v>7884582.3499999996</v>
      </c>
      <c r="BA50" s="33">
        <v>3580228.69</v>
      </c>
      <c r="BC50" s="33">
        <v>11464811.039999999</v>
      </c>
      <c r="BD50" s="33" t="s">
        <v>63</v>
      </c>
      <c r="BF50" s="33">
        <v>3922339</v>
      </c>
      <c r="BH50" s="33">
        <v>1660051.84</v>
      </c>
      <c r="BJ50" s="33">
        <v>5582390.8399999999</v>
      </c>
    </row>
    <row r="51" spans="1:62" x14ac:dyDescent="0.2">
      <c r="A51" s="34"/>
      <c r="C51" s="36"/>
      <c r="D51" s="36"/>
      <c r="E51" s="40"/>
      <c r="G51" s="36"/>
      <c r="H51" s="31">
        <f t="shared" si="5"/>
        <v>0</v>
      </c>
      <c r="I51" s="34"/>
      <c r="J51" s="34"/>
      <c r="K51" s="34"/>
      <c r="L51" s="34"/>
      <c r="M51" s="34"/>
      <c r="N51" s="34"/>
      <c r="O51" s="34"/>
      <c r="Q51" s="43"/>
      <c r="X51" s="31">
        <f t="shared" si="1"/>
        <v>0</v>
      </c>
      <c r="Y51" s="6"/>
      <c r="AA51" s="7"/>
      <c r="AB51" s="7"/>
      <c r="AC51" s="7"/>
      <c r="AE51" s="7"/>
      <c r="AF51" s="31">
        <f t="shared" si="2"/>
        <v>0</v>
      </c>
      <c r="AG51" s="6"/>
      <c r="AI51" s="7"/>
      <c r="AJ51" s="7"/>
      <c r="AK51" s="7"/>
      <c r="AM51" s="7"/>
      <c r="AN51" s="31">
        <f t="shared" si="3"/>
        <v>0</v>
      </c>
      <c r="AO51" s="6"/>
      <c r="AQ51" s="7"/>
      <c r="AR51" s="7"/>
      <c r="AS51" s="7"/>
      <c r="AU51" s="7"/>
      <c r="AV51" s="31">
        <f t="shared" si="4"/>
        <v>0</v>
      </c>
      <c r="AW51" s="33" t="s">
        <v>65</v>
      </c>
      <c r="AY51" s="33">
        <v>127370</v>
      </c>
      <c r="BA51" s="33">
        <v>26700</v>
      </c>
      <c r="BC51" s="33">
        <v>154070</v>
      </c>
      <c r="BD51" s="33" t="s">
        <v>64</v>
      </c>
      <c r="BF51" s="33">
        <v>11464811.039999999</v>
      </c>
      <c r="BH51" s="33">
        <v>4240044.7</v>
      </c>
      <c r="BJ51" s="33">
        <v>15704855.74</v>
      </c>
    </row>
    <row r="52" spans="1:62" x14ac:dyDescent="0.2">
      <c r="A52" s="34"/>
      <c r="C52" s="36"/>
      <c r="D52" s="36"/>
      <c r="E52" s="40"/>
      <c r="G52" s="36"/>
      <c r="H52" s="31">
        <f t="shared" si="5"/>
        <v>0</v>
      </c>
      <c r="I52" s="34"/>
      <c r="J52" s="34"/>
      <c r="K52" s="34"/>
      <c r="L52" s="34"/>
      <c r="M52" s="34"/>
      <c r="N52" s="34"/>
      <c r="O52" s="34"/>
      <c r="Q52" s="43"/>
      <c r="X52" s="31">
        <f t="shared" si="1"/>
        <v>0</v>
      </c>
      <c r="Y52" s="6"/>
      <c r="AA52" s="7"/>
      <c r="AB52" s="7"/>
      <c r="AC52" s="7"/>
      <c r="AE52" s="7"/>
      <c r="AF52" s="31">
        <f t="shared" si="2"/>
        <v>0</v>
      </c>
      <c r="AG52" s="6"/>
      <c r="AI52" s="7"/>
      <c r="AJ52" s="7"/>
      <c r="AK52" s="7"/>
      <c r="AM52" s="7"/>
      <c r="AN52" s="31">
        <f t="shared" si="3"/>
        <v>0</v>
      </c>
      <c r="AO52" s="6"/>
      <c r="AQ52" s="7"/>
      <c r="AR52" s="7"/>
      <c r="AS52" s="7"/>
      <c r="AU52" s="7"/>
      <c r="AV52" s="31">
        <f t="shared" si="4"/>
        <v>0</v>
      </c>
      <c r="AW52" s="33" t="s">
        <v>15</v>
      </c>
      <c r="AY52" s="33">
        <v>15868883.699999999</v>
      </c>
      <c r="BA52" s="33">
        <v>2905263.4</v>
      </c>
      <c r="BC52" s="33">
        <v>18774147.100000001</v>
      </c>
      <c r="BD52" s="33" t="s">
        <v>220</v>
      </c>
      <c r="BF52" s="33">
        <v>154070</v>
      </c>
      <c r="BH52" s="33">
        <v>21050</v>
      </c>
      <c r="BJ52" s="33">
        <v>175120</v>
      </c>
    </row>
    <row r="53" spans="1:62" x14ac:dyDescent="0.2">
      <c r="A53" s="34"/>
      <c r="C53" s="36"/>
      <c r="D53" s="36"/>
      <c r="E53" s="40"/>
      <c r="G53" s="36"/>
      <c r="H53" s="31">
        <f t="shared" si="5"/>
        <v>0</v>
      </c>
      <c r="I53" s="34"/>
      <c r="J53" s="34"/>
      <c r="K53" s="34"/>
      <c r="L53" s="34"/>
      <c r="M53" s="34"/>
      <c r="N53" s="34"/>
      <c r="O53" s="34"/>
      <c r="Q53" s="43"/>
      <c r="X53" s="31">
        <f t="shared" si="1"/>
        <v>0</v>
      </c>
      <c r="Y53" s="6"/>
      <c r="AA53" s="7"/>
      <c r="AB53" s="7"/>
      <c r="AC53" s="7"/>
      <c r="AE53" s="7"/>
      <c r="AF53" s="31">
        <f t="shared" si="2"/>
        <v>0</v>
      </c>
      <c r="AG53" s="6"/>
      <c r="AI53" s="7"/>
      <c r="AJ53" s="7"/>
      <c r="AK53" s="7"/>
      <c r="AM53" s="7"/>
      <c r="AN53" s="31">
        <f t="shared" si="3"/>
        <v>0</v>
      </c>
      <c r="AO53" s="6"/>
      <c r="AQ53" s="7"/>
      <c r="AR53" s="7"/>
      <c r="AS53" s="7"/>
      <c r="AU53" s="7"/>
      <c r="AV53" s="31">
        <f t="shared" si="4"/>
        <v>0</v>
      </c>
      <c r="AW53" s="33" t="s">
        <v>17</v>
      </c>
      <c r="AY53" s="33">
        <v>260111679.21000001</v>
      </c>
      <c r="BA53" s="33">
        <v>123956615.89</v>
      </c>
      <c r="BC53" s="33">
        <v>384068295.10000002</v>
      </c>
      <c r="BD53" s="33" t="s">
        <v>15</v>
      </c>
      <c r="BF53" s="33">
        <v>18774147.100000001</v>
      </c>
      <c r="BH53" s="33">
        <v>4515198.6500000004</v>
      </c>
      <c r="BJ53" s="33">
        <v>23289345.75</v>
      </c>
    </row>
    <row r="54" spans="1:62" x14ac:dyDescent="0.2">
      <c r="A54" s="34" t="s">
        <v>135</v>
      </c>
      <c r="C54" s="36">
        <v>75963606.629999995</v>
      </c>
      <c r="E54" s="40">
        <v>0</v>
      </c>
      <c r="G54" s="36">
        <v>75963606.629999995</v>
      </c>
      <c r="H54" s="31">
        <f t="shared" si="5"/>
        <v>0</v>
      </c>
      <c r="I54" s="34" t="s">
        <v>135</v>
      </c>
      <c r="J54" s="34"/>
      <c r="K54" s="34">
        <v>75963606.629999995</v>
      </c>
      <c r="L54" s="34"/>
      <c r="M54" s="34">
        <v>0</v>
      </c>
      <c r="N54" s="34"/>
      <c r="O54" s="34">
        <v>75963606.629999995</v>
      </c>
      <c r="Q54" s="43" t="s">
        <v>135</v>
      </c>
      <c r="S54" s="42">
        <v>75963606.629999995</v>
      </c>
      <c r="U54" s="33">
        <v>0</v>
      </c>
      <c r="W54" s="33">
        <v>75963606.629999995</v>
      </c>
      <c r="X54" s="31">
        <f t="shared" si="1"/>
        <v>0</v>
      </c>
      <c r="Y54" s="6" t="s">
        <v>135</v>
      </c>
      <c r="AA54" s="7">
        <v>75963606.629999995</v>
      </c>
      <c r="AC54" s="7">
        <v>0</v>
      </c>
      <c r="AE54" s="7">
        <v>75963606.629999995</v>
      </c>
      <c r="AF54" s="31">
        <f t="shared" si="2"/>
        <v>0</v>
      </c>
      <c r="AG54" s="6" t="s">
        <v>135</v>
      </c>
      <c r="AI54" s="7">
        <v>75963606.629999995</v>
      </c>
      <c r="AK54" s="7">
        <v>0</v>
      </c>
      <c r="AM54" s="7">
        <v>75963606.629999995</v>
      </c>
      <c r="AN54" s="31">
        <f t="shared" si="3"/>
        <v>0</v>
      </c>
      <c r="AO54" s="6" t="s">
        <v>135</v>
      </c>
      <c r="AQ54" s="7">
        <v>75963606.629999995</v>
      </c>
      <c r="AS54" s="7">
        <v>0</v>
      </c>
      <c r="AU54" s="7">
        <v>75963606.629999995</v>
      </c>
      <c r="AV54" s="31">
        <f t="shared" si="4"/>
        <v>0</v>
      </c>
      <c r="AW54" s="33" t="s">
        <v>18</v>
      </c>
      <c r="AY54" s="33">
        <v>145998189.72</v>
      </c>
      <c r="BA54" s="33">
        <v>72999094.920000002</v>
      </c>
      <c r="BC54" s="33">
        <v>218997284.63999999</v>
      </c>
      <c r="BD54" s="33" t="s">
        <v>17</v>
      </c>
      <c r="BF54" s="33">
        <v>384068295.10000002</v>
      </c>
      <c r="BH54" s="33">
        <v>114715763.48</v>
      </c>
      <c r="BJ54" s="33">
        <v>498784058.57999998</v>
      </c>
    </row>
    <row r="55" spans="1:62" x14ac:dyDescent="0.2">
      <c r="A55" s="34"/>
      <c r="C55" s="36"/>
      <c r="E55" s="40"/>
      <c r="G55" s="36"/>
      <c r="H55" s="31">
        <f t="shared" si="5"/>
        <v>0</v>
      </c>
      <c r="I55" s="34"/>
      <c r="J55" s="34"/>
      <c r="K55" s="34"/>
      <c r="L55" s="34"/>
      <c r="M55" s="34"/>
      <c r="N55" s="34"/>
      <c r="O55" s="34"/>
      <c r="Q55" s="43"/>
      <c r="X55" s="31">
        <f t="shared" si="1"/>
        <v>0</v>
      </c>
      <c r="Y55" s="6"/>
      <c r="AA55" s="7"/>
      <c r="AC55" s="7"/>
      <c r="AE55" s="7"/>
      <c r="AF55" s="31">
        <f t="shared" si="2"/>
        <v>0</v>
      </c>
      <c r="AG55" s="6"/>
      <c r="AI55" s="7"/>
      <c r="AK55" s="7"/>
      <c r="AM55" s="7"/>
      <c r="AN55" s="31">
        <f t="shared" si="3"/>
        <v>0</v>
      </c>
      <c r="AO55" s="6"/>
      <c r="AQ55" s="7"/>
      <c r="AS55" s="7"/>
      <c r="AU55" s="7"/>
      <c r="AV55" s="31">
        <f t="shared" si="4"/>
        <v>0</v>
      </c>
      <c r="AW55" s="33" t="s">
        <v>19</v>
      </c>
      <c r="AY55" s="33">
        <v>2038364.19</v>
      </c>
      <c r="BA55" s="33">
        <v>7947188.79</v>
      </c>
      <c r="BC55" s="33">
        <v>9985552.9800000004</v>
      </c>
      <c r="BD55" s="33" t="s">
        <v>18</v>
      </c>
      <c r="BF55" s="33">
        <v>218997284.63999999</v>
      </c>
      <c r="BH55" s="33">
        <v>60690507.57</v>
      </c>
      <c r="BJ55" s="33">
        <v>279687792.20999998</v>
      </c>
    </row>
    <row r="56" spans="1:62" x14ac:dyDescent="0.2">
      <c r="A56" s="34"/>
      <c r="C56" s="36"/>
      <c r="E56" s="40"/>
      <c r="G56" s="36"/>
      <c r="H56" s="31">
        <f t="shared" si="5"/>
        <v>0</v>
      </c>
      <c r="I56" s="34"/>
      <c r="J56" s="34"/>
      <c r="K56" s="34"/>
      <c r="L56" s="34"/>
      <c r="M56" s="34"/>
      <c r="N56" s="34"/>
      <c r="O56" s="34"/>
      <c r="Q56" s="43"/>
      <c r="X56" s="31">
        <f t="shared" si="1"/>
        <v>0</v>
      </c>
      <c r="Y56" s="6"/>
      <c r="AA56" s="7"/>
      <c r="AC56" s="7"/>
      <c r="AE56" s="7"/>
      <c r="AF56" s="31">
        <f t="shared" si="2"/>
        <v>0</v>
      </c>
      <c r="AG56" s="6"/>
      <c r="AI56" s="7"/>
      <c r="AK56" s="7"/>
      <c r="AM56" s="7"/>
      <c r="AN56" s="31">
        <f t="shared" si="3"/>
        <v>0</v>
      </c>
      <c r="AO56" s="6"/>
      <c r="AQ56" s="7"/>
      <c r="AS56" s="7"/>
      <c r="AU56" s="7"/>
      <c r="AV56" s="31">
        <f t="shared" si="4"/>
        <v>0</v>
      </c>
      <c r="AW56" s="33" t="s">
        <v>20</v>
      </c>
      <c r="AY56" s="33">
        <v>15730458.75</v>
      </c>
      <c r="BA56" s="33">
        <v>3146091.75</v>
      </c>
      <c r="BC56" s="33">
        <v>18876550.5</v>
      </c>
      <c r="BD56" s="33" t="s">
        <v>19</v>
      </c>
      <c r="BF56" s="33">
        <v>9985552.9800000004</v>
      </c>
      <c r="BH56" s="33">
        <v>13385571.689999999</v>
      </c>
      <c r="BJ56" s="33">
        <v>23371124.670000002</v>
      </c>
    </row>
    <row r="57" spans="1:62" x14ac:dyDescent="0.2">
      <c r="A57" s="34"/>
      <c r="C57" s="36"/>
      <c r="E57" s="40"/>
      <c r="G57" s="36"/>
      <c r="H57" s="31">
        <f t="shared" si="5"/>
        <v>0</v>
      </c>
      <c r="I57" s="34"/>
      <c r="J57" s="34"/>
      <c r="K57" s="34"/>
      <c r="L57" s="34"/>
      <c r="M57" s="34"/>
      <c r="N57" s="34"/>
      <c r="O57" s="34"/>
      <c r="Q57" s="43"/>
      <c r="X57" s="31">
        <f t="shared" si="1"/>
        <v>0</v>
      </c>
      <c r="Y57" s="6"/>
      <c r="AA57" s="7"/>
      <c r="AC57" s="7"/>
      <c r="AE57" s="7"/>
      <c r="AF57" s="31">
        <f t="shared" si="2"/>
        <v>0</v>
      </c>
      <c r="AG57" s="6"/>
      <c r="AI57" s="7"/>
      <c r="AK57" s="7"/>
      <c r="AM57" s="7"/>
      <c r="AN57" s="31">
        <f t="shared" si="3"/>
        <v>0</v>
      </c>
      <c r="AO57" s="6"/>
      <c r="AQ57" s="7"/>
      <c r="AS57" s="7"/>
      <c r="AU57" s="7"/>
      <c r="AV57" s="31">
        <f t="shared" si="4"/>
        <v>0</v>
      </c>
      <c r="AW57" s="33" t="s">
        <v>25</v>
      </c>
      <c r="AX57" s="33">
        <v>102220173.2</v>
      </c>
      <c r="AZ57" s="33">
        <v>59610425.659999996</v>
      </c>
      <c r="BB57" s="33">
        <v>161830598.86000001</v>
      </c>
      <c r="BD57" s="33" t="s">
        <v>20</v>
      </c>
      <c r="BF57" s="33">
        <v>18876550.5</v>
      </c>
      <c r="BH57" s="33">
        <v>0</v>
      </c>
      <c r="BJ57" s="33">
        <v>18876550.5</v>
      </c>
    </row>
    <row r="58" spans="1:62" x14ac:dyDescent="0.2">
      <c r="A58" s="34"/>
      <c r="C58" s="36"/>
      <c r="E58" s="40"/>
      <c r="G58" s="36"/>
      <c r="H58" s="31">
        <f t="shared" si="5"/>
        <v>0</v>
      </c>
      <c r="I58" s="34"/>
      <c r="J58" s="34"/>
      <c r="K58" s="34"/>
      <c r="L58" s="34"/>
      <c r="M58" s="34"/>
      <c r="N58" s="34"/>
      <c r="O58" s="34"/>
      <c r="Q58" s="43"/>
      <c r="X58" s="31">
        <f t="shared" si="1"/>
        <v>0</v>
      </c>
      <c r="Y58" s="6"/>
      <c r="AA58" s="7"/>
      <c r="AC58" s="7"/>
      <c r="AE58" s="7"/>
      <c r="AF58" s="31">
        <f t="shared" si="2"/>
        <v>0</v>
      </c>
      <c r="AG58" s="6"/>
      <c r="AI58" s="7"/>
      <c r="AK58" s="7"/>
      <c r="AM58" s="7"/>
      <c r="AN58" s="31">
        <f t="shared" si="3"/>
        <v>0</v>
      </c>
      <c r="AO58" s="6"/>
      <c r="AQ58" s="7"/>
      <c r="AS58" s="7"/>
      <c r="AU58" s="7"/>
      <c r="AV58" s="31">
        <f t="shared" si="4"/>
        <v>0</v>
      </c>
      <c r="AW58" s="33" t="s">
        <v>26</v>
      </c>
      <c r="AX58" s="33">
        <v>4747620.3899999997</v>
      </c>
      <c r="AZ58" s="33">
        <v>2433550.06</v>
      </c>
      <c r="BB58" s="33">
        <v>7181170.4500000002</v>
      </c>
      <c r="BD58" s="33" t="s">
        <v>146</v>
      </c>
      <c r="BE58" s="33">
        <v>161830598.86000001</v>
      </c>
      <c r="BG58" s="33">
        <v>54877438.390000001</v>
      </c>
      <c r="BI58" s="33">
        <v>216708037.25</v>
      </c>
    </row>
    <row r="59" spans="1:62" x14ac:dyDescent="0.2">
      <c r="A59" s="34"/>
      <c r="C59" s="36"/>
      <c r="E59" s="40"/>
      <c r="G59" s="36"/>
      <c r="H59" s="31">
        <f t="shared" si="5"/>
        <v>0</v>
      </c>
      <c r="I59" s="34"/>
      <c r="J59" s="34"/>
      <c r="K59" s="34"/>
      <c r="L59" s="34"/>
      <c r="M59" s="34"/>
      <c r="N59" s="34"/>
      <c r="O59" s="34"/>
      <c r="Q59" s="43"/>
      <c r="X59" s="31">
        <f t="shared" si="1"/>
        <v>0</v>
      </c>
      <c r="Y59" s="6"/>
      <c r="AA59" s="7"/>
      <c r="AC59" s="7"/>
      <c r="AE59" s="7"/>
      <c r="AF59" s="31">
        <f t="shared" si="2"/>
        <v>0</v>
      </c>
      <c r="AG59" s="6"/>
      <c r="AI59" s="7"/>
      <c r="AK59" s="7"/>
      <c r="AM59" s="7"/>
      <c r="AN59" s="31">
        <f t="shared" si="3"/>
        <v>0</v>
      </c>
      <c r="AO59" s="6"/>
      <c r="AQ59" s="7"/>
      <c r="AS59" s="7"/>
      <c r="AU59" s="7"/>
      <c r="AV59" s="31">
        <f t="shared" si="4"/>
        <v>0</v>
      </c>
      <c r="AW59" s="33" t="s">
        <v>27</v>
      </c>
      <c r="AX59" s="33">
        <v>26429385</v>
      </c>
      <c r="AZ59" s="33">
        <v>11708800.08</v>
      </c>
      <c r="BB59" s="33">
        <v>38138185.079999998</v>
      </c>
      <c r="BD59" s="33" t="s">
        <v>147</v>
      </c>
      <c r="BE59" s="33">
        <v>7181170.4500000002</v>
      </c>
      <c r="BG59" s="33">
        <v>2451944.7999999998</v>
      </c>
      <c r="BI59" s="33">
        <v>9633115.25</v>
      </c>
    </row>
    <row r="60" spans="1:62" x14ac:dyDescent="0.2">
      <c r="A60" s="34" t="s">
        <v>136</v>
      </c>
      <c r="C60" s="36">
        <v>5707851.71</v>
      </c>
      <c r="E60" s="40">
        <v>0</v>
      </c>
      <c r="G60" s="36">
        <v>5707851.71</v>
      </c>
      <c r="H60" s="31">
        <f t="shared" si="5"/>
        <v>0</v>
      </c>
      <c r="I60" s="35" t="s">
        <v>136</v>
      </c>
      <c r="J60" s="35"/>
      <c r="K60" s="35">
        <v>5707851.71</v>
      </c>
      <c r="L60" s="35"/>
      <c r="M60" s="35">
        <v>0</v>
      </c>
      <c r="N60" s="35"/>
      <c r="O60" s="35">
        <v>5707851.71</v>
      </c>
      <c r="Q60" s="43" t="s">
        <v>136</v>
      </c>
      <c r="S60" s="42">
        <v>5707851.71</v>
      </c>
      <c r="U60" s="33">
        <v>0</v>
      </c>
      <c r="W60" s="33">
        <v>5707851.71</v>
      </c>
      <c r="X60" s="31">
        <f t="shared" si="1"/>
        <v>0</v>
      </c>
      <c r="Y60" s="8" t="s">
        <v>136</v>
      </c>
      <c r="AA60" s="7">
        <v>5707851.71</v>
      </c>
      <c r="AC60" s="7">
        <v>0</v>
      </c>
      <c r="AE60" s="7">
        <v>5707851.71</v>
      </c>
      <c r="AF60" s="31">
        <f t="shared" si="2"/>
        <v>0</v>
      </c>
      <c r="AG60" s="8" t="s">
        <v>136</v>
      </c>
      <c r="AI60" s="7">
        <v>5707851.71</v>
      </c>
      <c r="AK60" s="7">
        <v>0</v>
      </c>
      <c r="AM60" s="7">
        <v>5707851.71</v>
      </c>
      <c r="AN60" s="31">
        <f t="shared" si="3"/>
        <v>0</v>
      </c>
      <c r="AO60" s="8" t="s">
        <v>136</v>
      </c>
      <c r="AQ60" s="7">
        <v>5707851.71</v>
      </c>
      <c r="AS60" s="7">
        <v>0</v>
      </c>
      <c r="AU60" s="7">
        <v>5707851.71</v>
      </c>
      <c r="AV60" s="31">
        <f t="shared" si="4"/>
        <v>0</v>
      </c>
      <c r="AW60" s="33" t="s">
        <v>28</v>
      </c>
      <c r="AX60" s="33">
        <v>23677356.41</v>
      </c>
      <c r="AZ60" s="33">
        <v>11349346.060000001</v>
      </c>
      <c r="BB60" s="33">
        <v>35026702.469999999</v>
      </c>
      <c r="BD60" s="33" t="s">
        <v>148</v>
      </c>
      <c r="BE60" s="33">
        <v>38138185.079999998</v>
      </c>
      <c r="BG60" s="33">
        <v>8376818.9100000001</v>
      </c>
      <c r="BI60" s="33">
        <v>46515003.990000002</v>
      </c>
    </row>
    <row r="61" spans="1:62" x14ac:dyDescent="0.2">
      <c r="A61" s="34" t="s">
        <v>137</v>
      </c>
      <c r="C61" s="36">
        <v>55151398.100000001</v>
      </c>
      <c r="D61" s="36">
        <v>55151398.100000001</v>
      </c>
      <c r="E61" s="40">
        <v>0</v>
      </c>
      <c r="G61" s="36">
        <v>0</v>
      </c>
      <c r="H61" s="31">
        <f t="shared" si="5"/>
        <v>0</v>
      </c>
      <c r="I61" s="35"/>
      <c r="J61" s="35"/>
      <c r="K61" s="35"/>
      <c r="L61" s="35"/>
      <c r="M61" s="35"/>
      <c r="N61" s="35"/>
      <c r="O61" s="35"/>
      <c r="Q61" s="43"/>
      <c r="X61" s="31">
        <f t="shared" si="1"/>
        <v>0</v>
      </c>
      <c r="Y61" s="8"/>
      <c r="AA61" s="7"/>
      <c r="AC61" s="7"/>
      <c r="AE61" s="7"/>
      <c r="AF61" s="31">
        <f t="shared" si="2"/>
        <v>0</v>
      </c>
      <c r="AG61" s="8"/>
      <c r="AI61" s="7"/>
      <c r="AK61" s="7"/>
      <c r="AM61" s="7"/>
      <c r="AN61" s="31">
        <f t="shared" si="3"/>
        <v>0</v>
      </c>
      <c r="AO61" s="8"/>
      <c r="AQ61" s="7"/>
      <c r="AS61" s="7"/>
      <c r="AU61" s="7"/>
      <c r="AV61" s="31">
        <f t="shared" si="4"/>
        <v>0</v>
      </c>
      <c r="AW61" s="33" t="s">
        <v>29</v>
      </c>
      <c r="AX61" s="33">
        <v>38273093.619999997</v>
      </c>
      <c r="AZ61" s="33">
        <v>19094789.260000002</v>
      </c>
      <c r="BB61" s="33">
        <v>57367882.880000003</v>
      </c>
      <c r="BD61" s="33" t="s">
        <v>28</v>
      </c>
      <c r="BE61" s="33">
        <v>35026702.469999999</v>
      </c>
      <c r="BG61" s="33">
        <v>14017181.289999999</v>
      </c>
      <c r="BI61" s="33">
        <v>49043883.759999998</v>
      </c>
    </row>
    <row r="62" spans="1:62" x14ac:dyDescent="0.2">
      <c r="A62" s="34" t="s">
        <v>138</v>
      </c>
      <c r="C62" s="36">
        <v>751275589.61000001</v>
      </c>
      <c r="D62" s="36">
        <v>1760706.32</v>
      </c>
      <c r="E62" s="40">
        <v>56158077.119999997</v>
      </c>
      <c r="G62" s="36">
        <v>805672960.40999997</v>
      </c>
      <c r="H62" s="31">
        <f t="shared" si="5"/>
        <v>0</v>
      </c>
      <c r="I62" s="34" t="s">
        <v>138</v>
      </c>
      <c r="J62" s="34"/>
      <c r="K62" s="34">
        <v>55151398.100000001</v>
      </c>
      <c r="L62" s="34">
        <v>55151398.100000001</v>
      </c>
      <c r="M62" s="34">
        <v>0</v>
      </c>
      <c r="N62" s="34"/>
      <c r="O62" s="34">
        <v>0</v>
      </c>
      <c r="Q62" s="43" t="s">
        <v>138</v>
      </c>
      <c r="S62" s="33"/>
      <c r="X62" s="31">
        <f t="shared" si="1"/>
        <v>0</v>
      </c>
      <c r="Y62" s="8" t="s">
        <v>138</v>
      </c>
      <c r="AA62" s="7">
        <v>805610951.36000001</v>
      </c>
      <c r="AB62" s="33">
        <v>159434.85999999999</v>
      </c>
      <c r="AC62" s="7">
        <v>221443.91</v>
      </c>
      <c r="AE62" s="7">
        <v>805672960.40999997</v>
      </c>
      <c r="AF62" s="31">
        <f t="shared" si="2"/>
        <v>0</v>
      </c>
      <c r="AG62" s="6" t="s">
        <v>139</v>
      </c>
      <c r="AN62" s="31">
        <f t="shared" si="3"/>
        <v>0</v>
      </c>
      <c r="AO62" s="6" t="s">
        <v>138</v>
      </c>
      <c r="AV62" s="31">
        <f t="shared" si="4"/>
        <v>0</v>
      </c>
      <c r="AW62" s="33" t="s">
        <v>211</v>
      </c>
      <c r="AX62" s="33">
        <v>3316928.71</v>
      </c>
      <c r="AZ62" s="33">
        <v>1625449.81</v>
      </c>
      <c r="BB62" s="33">
        <v>4942378.5199999996</v>
      </c>
      <c r="BD62" s="33" t="s">
        <v>29</v>
      </c>
      <c r="BE62" s="33">
        <v>57367882.880000003</v>
      </c>
      <c r="BG62" s="33">
        <v>26151963.690000001</v>
      </c>
      <c r="BI62" s="33">
        <v>83519846.569999993</v>
      </c>
    </row>
    <row r="63" spans="1:62" x14ac:dyDescent="0.2">
      <c r="A63" s="34" t="s">
        <v>140</v>
      </c>
      <c r="C63" s="36">
        <v>-600517.12</v>
      </c>
      <c r="D63" s="36">
        <v>4378789.96</v>
      </c>
      <c r="E63" s="40">
        <v>4484650.16</v>
      </c>
      <c r="G63" s="36">
        <v>-494656.92</v>
      </c>
      <c r="H63" s="31">
        <f t="shared" si="5"/>
        <v>0</v>
      </c>
      <c r="I63" s="35" t="s">
        <v>140</v>
      </c>
      <c r="J63" s="35"/>
      <c r="K63" s="35">
        <v>751275589.61000001</v>
      </c>
      <c r="L63" s="35">
        <v>1590988.11</v>
      </c>
      <c r="M63" s="35">
        <v>55936632.869999997</v>
      </c>
      <c r="N63" s="35"/>
      <c r="O63" s="35">
        <v>805621234.37</v>
      </c>
      <c r="Q63" s="35" t="s">
        <v>140</v>
      </c>
      <c r="S63" s="42">
        <v>805621234.37</v>
      </c>
      <c r="T63" s="33">
        <v>10283.35</v>
      </c>
      <c r="U63" s="33">
        <v>0.34</v>
      </c>
      <c r="W63" s="33">
        <v>805610951.36000001</v>
      </c>
      <c r="X63" s="31">
        <f t="shared" si="1"/>
        <v>0</v>
      </c>
      <c r="Y63" s="6" t="s">
        <v>140</v>
      </c>
      <c r="AB63" s="7">
        <v>494656.92</v>
      </c>
      <c r="AE63" s="7">
        <v>-494656.92</v>
      </c>
      <c r="AF63" s="31">
        <f t="shared" si="2"/>
        <v>0</v>
      </c>
      <c r="AG63" s="8" t="s">
        <v>140</v>
      </c>
      <c r="AI63" s="7">
        <v>805672960.40999997</v>
      </c>
      <c r="AJ63" s="7">
        <v>667192.07999999996</v>
      </c>
      <c r="AK63" s="7">
        <v>112835.94</v>
      </c>
      <c r="AM63" s="7">
        <v>805118604.26999998</v>
      </c>
      <c r="AN63" s="31">
        <f t="shared" si="3"/>
        <v>0</v>
      </c>
      <c r="AO63" s="8" t="s">
        <v>140</v>
      </c>
      <c r="AQ63" s="7">
        <v>805118604.26999998</v>
      </c>
      <c r="AR63" s="7">
        <v>42618.04</v>
      </c>
      <c r="AS63" s="7">
        <v>113112.15</v>
      </c>
      <c r="AU63" s="7">
        <v>805189098.38</v>
      </c>
      <c r="AV63" s="31">
        <f t="shared" si="4"/>
        <v>0</v>
      </c>
      <c r="AW63" s="33" t="s">
        <v>31</v>
      </c>
      <c r="AX63" s="33">
        <v>2729097.91</v>
      </c>
      <c r="AZ63" s="33">
        <v>1148220.9099999999</v>
      </c>
      <c r="BB63" s="33">
        <v>3877318.82</v>
      </c>
      <c r="BD63" s="33" t="s">
        <v>221</v>
      </c>
      <c r="BE63" s="33">
        <v>4942378.5199999996</v>
      </c>
      <c r="BG63" s="33">
        <v>1619759.97</v>
      </c>
      <c r="BI63" s="33">
        <v>6562138.4900000002</v>
      </c>
    </row>
    <row r="64" spans="1:62" s="47" customFormat="1" x14ac:dyDescent="0.2">
      <c r="A64" s="44"/>
      <c r="B64" s="45"/>
      <c r="C64" s="46"/>
      <c r="D64" s="46"/>
      <c r="E64" s="46"/>
      <c r="F64" s="45"/>
      <c r="G64" s="46"/>
      <c r="I64" s="48"/>
      <c r="J64" s="48"/>
      <c r="K64" s="48"/>
      <c r="L64" s="48"/>
      <c r="M64" s="48"/>
      <c r="N64" s="48"/>
      <c r="O64" s="48"/>
      <c r="P64" s="31"/>
      <c r="Q64" s="48"/>
      <c r="X64" s="31">
        <f t="shared" si="1"/>
        <v>0</v>
      </c>
      <c r="Y64" s="19"/>
      <c r="AA64" s="20"/>
      <c r="AC64" s="20"/>
      <c r="AE64" s="20"/>
      <c r="AF64" s="31">
        <f t="shared" si="2"/>
        <v>0</v>
      </c>
      <c r="AG64" s="21"/>
      <c r="AI64" s="20"/>
      <c r="AJ64" s="20"/>
      <c r="AK64" s="20"/>
      <c r="AM64" s="20"/>
      <c r="AN64" s="31">
        <f t="shared" si="3"/>
        <v>0</v>
      </c>
      <c r="AO64" s="21"/>
      <c r="AQ64" s="20"/>
      <c r="AR64" s="20"/>
      <c r="AS64" s="20"/>
      <c r="AU64" s="20"/>
      <c r="AV64" s="31"/>
      <c r="AW64" s="47" t="s">
        <v>32</v>
      </c>
      <c r="AX64" s="47">
        <v>1079600.8899999999</v>
      </c>
      <c r="AZ64" s="47">
        <v>527521.42000000004</v>
      </c>
      <c r="BB64" s="47">
        <v>1607122.31</v>
      </c>
      <c r="BD64" s="47" t="s">
        <v>31</v>
      </c>
      <c r="BE64" s="47">
        <v>3877318.82</v>
      </c>
      <c r="BG64" s="47">
        <v>1797498.17</v>
      </c>
      <c r="BI64" s="47">
        <v>5674816.9900000002</v>
      </c>
    </row>
    <row r="65" spans="1:61" x14ac:dyDescent="0.2">
      <c r="A65" s="34" t="s">
        <v>6</v>
      </c>
      <c r="C65" s="36">
        <v>0</v>
      </c>
      <c r="E65" s="40">
        <v>1940467.48</v>
      </c>
      <c r="G65" s="36">
        <v>1940467.48</v>
      </c>
      <c r="H65" s="31">
        <f t="shared" si="5"/>
        <v>0</v>
      </c>
      <c r="I65" s="34" t="s">
        <v>6</v>
      </c>
      <c r="J65" s="34"/>
      <c r="K65" s="34">
        <v>0</v>
      </c>
      <c r="L65" s="34"/>
      <c r="M65" s="34">
        <v>864159.2</v>
      </c>
      <c r="N65" s="34"/>
      <c r="O65" s="34">
        <v>864159.2</v>
      </c>
      <c r="Q65" s="43" t="s">
        <v>6</v>
      </c>
      <c r="S65" s="42">
        <v>864159.2</v>
      </c>
      <c r="U65" s="33">
        <v>768151.02</v>
      </c>
      <c r="W65" s="33">
        <v>1632310.22</v>
      </c>
      <c r="X65" s="31">
        <f>+S65-O65</f>
        <v>0</v>
      </c>
      <c r="Y65" s="8" t="s">
        <v>6</v>
      </c>
      <c r="AA65" s="7">
        <v>1632310.22</v>
      </c>
      <c r="AC65" s="7">
        <v>308157.26</v>
      </c>
      <c r="AE65" s="7">
        <v>1940467.48</v>
      </c>
      <c r="AF65" s="31">
        <f>+AA65-W65</f>
        <v>0</v>
      </c>
      <c r="AG65" s="6" t="s">
        <v>6</v>
      </c>
      <c r="AI65" s="7">
        <v>1940467.48</v>
      </c>
      <c r="AK65" s="7">
        <v>749247.1</v>
      </c>
      <c r="AM65" s="7">
        <v>2689714.58</v>
      </c>
      <c r="AN65" s="31">
        <f>+AI65-AE65</f>
        <v>0</v>
      </c>
      <c r="AO65" s="6" t="s">
        <v>6</v>
      </c>
      <c r="AQ65" s="7">
        <v>2689714.58</v>
      </c>
      <c r="AS65" s="7">
        <v>547691.98</v>
      </c>
      <c r="AU65" s="7">
        <v>3237406.56</v>
      </c>
      <c r="AV65" s="31">
        <f>+AQ65-AM65</f>
        <v>0</v>
      </c>
      <c r="AW65" s="33" t="s">
        <v>33</v>
      </c>
      <c r="AX65" s="33">
        <v>3173111.97</v>
      </c>
      <c r="AZ65" s="33">
        <v>1135077.52</v>
      </c>
      <c r="BB65" s="33">
        <v>4308189.49</v>
      </c>
      <c r="BD65" s="33" t="s">
        <v>32</v>
      </c>
      <c r="BE65" s="33">
        <v>1607122.31</v>
      </c>
      <c r="BG65" s="33">
        <v>549689.43000000005</v>
      </c>
      <c r="BI65" s="33">
        <v>2156811.7400000002</v>
      </c>
    </row>
    <row r="66" spans="1:61" x14ac:dyDescent="0.2">
      <c r="A66" s="34" t="s">
        <v>7</v>
      </c>
      <c r="C66" s="36">
        <v>0</v>
      </c>
      <c r="E66" s="40">
        <v>100946208.79000001</v>
      </c>
      <c r="G66" s="36">
        <v>100946208.79000001</v>
      </c>
      <c r="H66" s="31">
        <f t="shared" si="5"/>
        <v>0</v>
      </c>
      <c r="I66" s="34" t="s">
        <v>7</v>
      </c>
      <c r="J66" s="34"/>
      <c r="K66" s="34">
        <v>0</v>
      </c>
      <c r="L66" s="34"/>
      <c r="M66" s="34">
        <v>34736649.789999999</v>
      </c>
      <c r="N66" s="34"/>
      <c r="O66" s="43">
        <v>34736649.789999999</v>
      </c>
      <c r="Q66" s="43" t="s">
        <v>7</v>
      </c>
      <c r="S66" s="42">
        <v>34736649.789999999</v>
      </c>
      <c r="U66" s="33">
        <v>50222730.189999998</v>
      </c>
      <c r="W66" s="33">
        <v>84959379.980000004</v>
      </c>
      <c r="X66" s="31">
        <f t="shared" ref="X66:X82" si="6">+S66-O66</f>
        <v>0</v>
      </c>
      <c r="Y66" s="6" t="s">
        <v>7</v>
      </c>
      <c r="AA66" s="7">
        <v>84959379.980000004</v>
      </c>
      <c r="AC66" s="7">
        <v>15986828.810000001</v>
      </c>
      <c r="AE66" s="7">
        <v>100946208.79000001</v>
      </c>
      <c r="AF66" s="31">
        <f t="shared" ref="AF66:AF82" si="7">+AA66-W66</f>
        <v>0</v>
      </c>
      <c r="AG66" s="6" t="s">
        <v>7</v>
      </c>
      <c r="AI66" s="7">
        <v>100946208.79000001</v>
      </c>
      <c r="AK66" s="7">
        <v>7831293.5700000003</v>
      </c>
      <c r="AM66" s="7">
        <v>108777502.36</v>
      </c>
      <c r="AN66" s="31">
        <f t="shared" ref="AN66:AN82" si="8">+AI66-AE66</f>
        <v>0</v>
      </c>
      <c r="AO66" s="6" t="s">
        <v>7</v>
      </c>
      <c r="AQ66" s="7">
        <v>108777502.36</v>
      </c>
      <c r="AS66" s="7">
        <v>8544819.5500000007</v>
      </c>
      <c r="AU66" s="7">
        <v>117322321.91</v>
      </c>
      <c r="AV66" s="31">
        <f t="shared" ref="AV66:AV81" si="9">+AQ66-AM66</f>
        <v>0</v>
      </c>
      <c r="AW66" s="33" t="s">
        <v>34</v>
      </c>
      <c r="AX66" s="33">
        <v>915182.14</v>
      </c>
      <c r="AZ66" s="33">
        <v>651181.19999999995</v>
      </c>
      <c r="BB66" s="33">
        <v>1566363.34</v>
      </c>
      <c r="BD66" s="33" t="s">
        <v>155</v>
      </c>
      <c r="BE66" s="33">
        <v>4308189.49</v>
      </c>
      <c r="BG66" s="33">
        <v>2060602.42</v>
      </c>
      <c r="BI66" s="33">
        <v>6368791.9100000001</v>
      </c>
    </row>
    <row r="67" spans="1:61" ht="22.5" x14ac:dyDescent="0.2">
      <c r="A67" s="34" t="s">
        <v>60</v>
      </c>
      <c r="C67" s="36">
        <v>0</v>
      </c>
      <c r="E67" s="40">
        <v>3591667.02</v>
      </c>
      <c r="G67" s="36">
        <v>3591667.02</v>
      </c>
      <c r="H67" s="31">
        <f t="shared" si="5"/>
        <v>0</v>
      </c>
      <c r="I67" s="34" t="s">
        <v>60</v>
      </c>
      <c r="J67" s="34"/>
      <c r="K67" s="35">
        <v>0</v>
      </c>
      <c r="L67" s="35"/>
      <c r="M67" s="35">
        <v>499106.38</v>
      </c>
      <c r="N67" s="35"/>
      <c r="O67" s="35">
        <v>499106.38</v>
      </c>
      <c r="Q67" s="43" t="s">
        <v>60</v>
      </c>
      <c r="S67" s="42">
        <v>499106.38</v>
      </c>
      <c r="U67" s="33">
        <v>1157566.96</v>
      </c>
      <c r="W67" s="33">
        <v>1656673.34</v>
      </c>
      <c r="X67" s="31">
        <f t="shared" si="6"/>
        <v>0</v>
      </c>
      <c r="Y67" s="6" t="s">
        <v>60</v>
      </c>
      <c r="AA67" s="7">
        <v>1656673.34</v>
      </c>
      <c r="AC67" s="7">
        <v>1934993.68</v>
      </c>
      <c r="AE67" s="7">
        <v>3591667.02</v>
      </c>
      <c r="AF67" s="31">
        <f t="shared" si="7"/>
        <v>0</v>
      </c>
      <c r="AG67" s="6" t="s">
        <v>60</v>
      </c>
      <c r="AI67" s="7">
        <v>3591667.02</v>
      </c>
      <c r="AK67" s="7">
        <v>2641507.41</v>
      </c>
      <c r="AM67" s="7">
        <v>6233174.4299999997</v>
      </c>
      <c r="AN67" s="31">
        <f t="shared" si="8"/>
        <v>0</v>
      </c>
      <c r="AO67" s="6" t="s">
        <v>60</v>
      </c>
      <c r="AQ67" s="7">
        <v>6233174.4299999997</v>
      </c>
      <c r="AS67" s="7">
        <v>1631316.07</v>
      </c>
      <c r="AU67" s="7">
        <v>7864490.5</v>
      </c>
      <c r="AV67" s="31">
        <f t="shared" si="9"/>
        <v>0</v>
      </c>
      <c r="AW67" s="33" t="s">
        <v>35</v>
      </c>
      <c r="AX67" s="33">
        <v>42720860.890000001</v>
      </c>
      <c r="AZ67" s="33">
        <v>19173786.98</v>
      </c>
      <c r="BB67" s="33">
        <v>61894647.869999997</v>
      </c>
      <c r="BD67" s="33" t="s">
        <v>34</v>
      </c>
      <c r="BE67" s="33">
        <v>1566363.34</v>
      </c>
      <c r="BG67" s="33">
        <v>584515.18999999994</v>
      </c>
      <c r="BI67" s="33">
        <v>2150878.5299999998</v>
      </c>
    </row>
    <row r="68" spans="1:61" x14ac:dyDescent="0.2">
      <c r="A68" s="34" t="s">
        <v>8</v>
      </c>
      <c r="C68" s="36">
        <v>0</v>
      </c>
      <c r="E68" s="40">
        <v>3425431.27</v>
      </c>
      <c r="G68" s="36">
        <v>3425431.27</v>
      </c>
      <c r="H68" s="31">
        <f t="shared" si="5"/>
        <v>0</v>
      </c>
      <c r="I68" s="35" t="s">
        <v>61</v>
      </c>
      <c r="J68" s="35"/>
      <c r="K68" s="35">
        <v>0</v>
      </c>
      <c r="L68" s="35"/>
      <c r="M68" s="35">
        <v>1296857.32</v>
      </c>
      <c r="N68" s="35"/>
      <c r="O68" s="35">
        <v>1296857.32</v>
      </c>
      <c r="Q68" s="43" t="s">
        <v>8</v>
      </c>
      <c r="S68" s="42">
        <v>1296857.32</v>
      </c>
      <c r="U68" s="33">
        <v>1420549.27</v>
      </c>
      <c r="W68" s="33">
        <v>2717406.59</v>
      </c>
      <c r="X68" s="31">
        <f t="shared" si="6"/>
        <v>0</v>
      </c>
      <c r="Y68" s="6" t="s">
        <v>8</v>
      </c>
      <c r="AA68" s="7">
        <v>2717406.59</v>
      </c>
      <c r="AC68" s="7">
        <v>708024.68</v>
      </c>
      <c r="AE68" s="7">
        <v>3425431.27</v>
      </c>
      <c r="AF68" s="31">
        <f t="shared" si="7"/>
        <v>0</v>
      </c>
      <c r="AG68" s="8" t="s">
        <v>8</v>
      </c>
      <c r="AI68" s="7">
        <v>3425431.27</v>
      </c>
      <c r="AK68" s="7">
        <v>508466.91</v>
      </c>
      <c r="AM68" s="7">
        <v>3933898.18</v>
      </c>
      <c r="AN68" s="31">
        <f t="shared" si="8"/>
        <v>0</v>
      </c>
      <c r="AO68" s="8" t="s">
        <v>61</v>
      </c>
      <c r="AQ68" s="7">
        <v>3933898.18</v>
      </c>
      <c r="AS68" s="7">
        <v>657485.28</v>
      </c>
      <c r="AU68" s="7">
        <v>4591383.46</v>
      </c>
      <c r="AV68" s="31">
        <f t="shared" si="9"/>
        <v>0</v>
      </c>
      <c r="AW68" s="33" t="s">
        <v>212</v>
      </c>
      <c r="AX68" s="33">
        <v>0</v>
      </c>
      <c r="AZ68" s="33">
        <v>725000</v>
      </c>
      <c r="BB68" s="33">
        <v>725000</v>
      </c>
      <c r="BD68" s="33" t="s">
        <v>157</v>
      </c>
      <c r="BE68" s="33">
        <v>61894647.869999997</v>
      </c>
      <c r="BG68" s="33">
        <v>18555195.579999998</v>
      </c>
      <c r="BI68" s="33">
        <v>80449843.450000003</v>
      </c>
    </row>
    <row r="69" spans="1:61" x14ac:dyDescent="0.2">
      <c r="A69" s="34" t="s">
        <v>9</v>
      </c>
      <c r="C69" s="36">
        <v>0</v>
      </c>
      <c r="E69" s="40">
        <v>16135492.73</v>
      </c>
      <c r="G69" s="36">
        <v>16135492.73</v>
      </c>
      <c r="H69" s="31">
        <f t="shared" si="5"/>
        <v>0</v>
      </c>
      <c r="I69" s="35" t="s">
        <v>9</v>
      </c>
      <c r="J69" s="35"/>
      <c r="K69" s="34">
        <v>0</v>
      </c>
      <c r="L69" s="34"/>
      <c r="M69" s="34">
        <v>4010121.06</v>
      </c>
      <c r="N69" s="34"/>
      <c r="O69" s="34">
        <v>4010121.06</v>
      </c>
      <c r="Q69" s="43" t="s">
        <v>9</v>
      </c>
      <c r="S69" s="42">
        <v>4010121.06</v>
      </c>
      <c r="U69" s="33">
        <v>5036800.24</v>
      </c>
      <c r="W69" s="33">
        <v>9046921.3000000007</v>
      </c>
      <c r="X69" s="31">
        <f t="shared" si="6"/>
        <v>0</v>
      </c>
      <c r="Y69" s="8" t="s">
        <v>9</v>
      </c>
      <c r="AA69" s="7">
        <v>9046921.3000000007</v>
      </c>
      <c r="AC69" s="7">
        <v>7088571.4299999997</v>
      </c>
      <c r="AE69" s="7">
        <v>16135492.73</v>
      </c>
      <c r="AF69" s="31">
        <f t="shared" si="7"/>
        <v>0</v>
      </c>
      <c r="AG69" s="8" t="s">
        <v>9</v>
      </c>
      <c r="AI69" s="7">
        <v>16135492.73</v>
      </c>
      <c r="AK69" s="7">
        <v>1603910.23</v>
      </c>
      <c r="AM69" s="7">
        <v>17739402.960000001</v>
      </c>
      <c r="AN69" s="31">
        <f t="shared" si="8"/>
        <v>0</v>
      </c>
      <c r="AO69" s="8" t="s">
        <v>9</v>
      </c>
      <c r="AQ69" s="7">
        <v>17739402.960000001</v>
      </c>
      <c r="AS69" s="7">
        <v>2146554.46</v>
      </c>
      <c r="AU69" s="7">
        <v>19885957.420000002</v>
      </c>
      <c r="AV69" s="31">
        <f t="shared" si="9"/>
        <v>0</v>
      </c>
      <c r="AW69" s="33" t="s">
        <v>38</v>
      </c>
      <c r="AX69" s="33">
        <v>231008.74</v>
      </c>
      <c r="AZ69" s="33">
        <v>164257.70000000001</v>
      </c>
      <c r="BB69" s="33">
        <v>395266.44</v>
      </c>
      <c r="BD69" s="33" t="s">
        <v>212</v>
      </c>
      <c r="BE69" s="33">
        <v>725000</v>
      </c>
      <c r="BG69" s="33">
        <v>0</v>
      </c>
      <c r="BI69" s="33">
        <v>725000</v>
      </c>
    </row>
    <row r="70" spans="1:61" ht="33.75" x14ac:dyDescent="0.2">
      <c r="A70" s="34" t="s">
        <v>10</v>
      </c>
      <c r="C70" s="36">
        <v>0</v>
      </c>
      <c r="E70" s="40">
        <v>2258875.7000000002</v>
      </c>
      <c r="G70" s="36">
        <v>2258875.7000000002</v>
      </c>
      <c r="H70" s="31">
        <f t="shared" si="5"/>
        <v>0</v>
      </c>
      <c r="I70" s="34" t="s">
        <v>62</v>
      </c>
      <c r="J70" s="34"/>
      <c r="K70" s="34">
        <v>0</v>
      </c>
      <c r="L70" s="34"/>
      <c r="M70" s="34">
        <v>548688.92000000004</v>
      </c>
      <c r="N70" s="34"/>
      <c r="O70" s="34">
        <v>548688.92000000004</v>
      </c>
      <c r="Q70" s="43" t="s">
        <v>141</v>
      </c>
      <c r="S70" s="42">
        <v>548688.92000000004</v>
      </c>
      <c r="U70" s="33">
        <v>659198.74</v>
      </c>
      <c r="W70" s="33">
        <v>1207887.6599999999</v>
      </c>
      <c r="X70" s="31">
        <f t="shared" si="6"/>
        <v>0</v>
      </c>
      <c r="Y70" s="8" t="s">
        <v>141</v>
      </c>
      <c r="AA70" s="7">
        <v>1207887.6599999999</v>
      </c>
      <c r="AC70" s="7">
        <v>1050988.04</v>
      </c>
      <c r="AE70" s="7">
        <v>2258875.7000000002</v>
      </c>
      <c r="AF70" s="31">
        <f t="shared" si="7"/>
        <v>0</v>
      </c>
      <c r="AG70" s="6" t="s">
        <v>10</v>
      </c>
      <c r="AI70" s="7">
        <v>2258875.7000000002</v>
      </c>
      <c r="AK70" s="7">
        <v>835077.97</v>
      </c>
      <c r="AM70" s="7">
        <v>3093953.67</v>
      </c>
      <c r="AN70" s="31">
        <f t="shared" si="8"/>
        <v>0</v>
      </c>
      <c r="AO70" s="6" t="s">
        <v>62</v>
      </c>
      <c r="AQ70" s="7">
        <v>3093953.67</v>
      </c>
      <c r="AS70" s="7">
        <v>600929.05000000005</v>
      </c>
      <c r="AU70" s="7">
        <v>3694882.72</v>
      </c>
      <c r="AV70" s="31">
        <f t="shared" si="9"/>
        <v>0</v>
      </c>
      <c r="AW70" s="33" t="s">
        <v>39</v>
      </c>
      <c r="AX70" s="33">
        <v>27970578.559999999</v>
      </c>
      <c r="AZ70" s="33">
        <v>13972272.630000001</v>
      </c>
      <c r="BB70" s="33">
        <v>41942851.189999998</v>
      </c>
      <c r="BD70" s="33" t="s">
        <v>222</v>
      </c>
      <c r="BE70" s="33">
        <v>395266.44</v>
      </c>
      <c r="BG70" s="33">
        <v>98493.68</v>
      </c>
      <c r="BI70" s="33">
        <v>493760.12</v>
      </c>
    </row>
    <row r="71" spans="1:61" x14ac:dyDescent="0.2">
      <c r="A71" s="34" t="s">
        <v>11</v>
      </c>
      <c r="C71" s="36">
        <v>0</v>
      </c>
      <c r="E71" s="40">
        <v>21040145.34</v>
      </c>
      <c r="G71" s="36">
        <v>21040145.34</v>
      </c>
      <c r="H71" s="31">
        <f t="shared" si="5"/>
        <v>0</v>
      </c>
      <c r="I71" s="34" t="s">
        <v>11</v>
      </c>
      <c r="J71" s="34"/>
      <c r="K71" s="34"/>
      <c r="L71" s="34"/>
      <c r="M71" s="34">
        <v>1403779.75</v>
      </c>
      <c r="N71" s="34"/>
      <c r="O71" s="34">
        <v>1403779.75</v>
      </c>
      <c r="Q71" s="43" t="s">
        <v>11</v>
      </c>
      <c r="S71" s="42">
        <v>1403779.75</v>
      </c>
      <c r="U71" s="33">
        <v>2534637.0099999998</v>
      </c>
      <c r="W71" s="33">
        <v>3938416.76</v>
      </c>
      <c r="X71" s="31">
        <f t="shared" si="6"/>
        <v>0</v>
      </c>
      <c r="Y71" s="6" t="s">
        <v>11</v>
      </c>
      <c r="AA71" s="7">
        <v>3938416.76</v>
      </c>
      <c r="AC71" s="7">
        <v>17101728.579999998</v>
      </c>
      <c r="AE71" s="7">
        <v>21040145.34</v>
      </c>
      <c r="AF71" s="31">
        <f t="shared" si="7"/>
        <v>0</v>
      </c>
      <c r="AG71" s="6" t="s">
        <v>11</v>
      </c>
      <c r="AI71" s="7">
        <v>21040145.34</v>
      </c>
      <c r="AK71" s="7">
        <v>1098418.1200000001</v>
      </c>
      <c r="AM71" s="7">
        <v>22138563.460000001</v>
      </c>
      <c r="AN71" s="31">
        <f t="shared" si="8"/>
        <v>0</v>
      </c>
      <c r="AO71" s="6" t="s">
        <v>11</v>
      </c>
      <c r="AQ71" s="7">
        <v>22138563.460000001</v>
      </c>
      <c r="AS71" s="7">
        <v>2796435.21</v>
      </c>
      <c r="AU71" s="7">
        <v>24934998.670000002</v>
      </c>
      <c r="AV71" s="31">
        <f t="shared" si="9"/>
        <v>0</v>
      </c>
      <c r="AW71" s="33" t="s">
        <v>40</v>
      </c>
      <c r="AX71" s="33">
        <v>20990583.539999999</v>
      </c>
      <c r="AZ71" s="33">
        <v>8161474.2000000002</v>
      </c>
      <c r="BB71" s="33">
        <v>29152057.739999998</v>
      </c>
      <c r="BD71" s="33" t="s">
        <v>39</v>
      </c>
      <c r="BE71" s="33">
        <v>41942851.189999998</v>
      </c>
      <c r="BG71" s="33">
        <v>15298534.83</v>
      </c>
      <c r="BI71" s="33">
        <v>57241386.020000003</v>
      </c>
    </row>
    <row r="72" spans="1:61" x14ac:dyDescent="0.2">
      <c r="A72" s="34"/>
      <c r="C72" s="36"/>
      <c r="E72" s="40"/>
      <c r="G72" s="36"/>
      <c r="H72" s="31">
        <f t="shared" si="5"/>
        <v>0</v>
      </c>
      <c r="I72" s="34"/>
      <c r="J72" s="34"/>
      <c r="K72" s="34">
        <v>0</v>
      </c>
      <c r="L72" s="34"/>
      <c r="N72" s="34"/>
      <c r="Q72" s="43"/>
      <c r="X72" s="31">
        <f t="shared" si="6"/>
        <v>0</v>
      </c>
      <c r="Y72" s="6"/>
      <c r="AF72" s="31">
        <f t="shared" si="7"/>
        <v>0</v>
      </c>
      <c r="AG72" s="6"/>
      <c r="AN72" s="31">
        <f t="shared" si="8"/>
        <v>0</v>
      </c>
      <c r="AO72" s="6"/>
      <c r="AV72" s="31">
        <f t="shared" si="9"/>
        <v>0</v>
      </c>
      <c r="AW72" s="33" t="s">
        <v>41</v>
      </c>
      <c r="AX72" s="33">
        <v>23997971.609999999</v>
      </c>
      <c r="AZ72" s="33">
        <v>12151189.869999999</v>
      </c>
      <c r="BB72" s="33">
        <v>36149161.479999997</v>
      </c>
      <c r="BD72" s="33" t="s">
        <v>159</v>
      </c>
      <c r="BE72" s="33">
        <v>29152057.739999998</v>
      </c>
      <c r="BG72" s="33">
        <v>12382669.43</v>
      </c>
      <c r="BI72" s="33">
        <v>41534727.170000002</v>
      </c>
    </row>
    <row r="73" spans="1:61" ht="33.75" x14ac:dyDescent="0.2">
      <c r="A73" s="34" t="s">
        <v>142</v>
      </c>
      <c r="C73" s="36">
        <v>0</v>
      </c>
      <c r="E73" s="40">
        <v>1129236.02</v>
      </c>
      <c r="G73" s="36">
        <v>1129236.02</v>
      </c>
      <c r="H73" s="31">
        <f t="shared" si="5"/>
        <v>0</v>
      </c>
      <c r="I73" s="34" t="s">
        <v>63</v>
      </c>
      <c r="J73" s="34"/>
      <c r="K73" s="35">
        <v>0</v>
      </c>
      <c r="L73" s="35"/>
      <c r="M73" s="35">
        <v>338930.26</v>
      </c>
      <c r="N73" s="35"/>
      <c r="O73" s="35">
        <v>338930.26</v>
      </c>
      <c r="Q73" s="43" t="s">
        <v>143</v>
      </c>
      <c r="S73" s="42">
        <v>338930.26</v>
      </c>
      <c r="U73" s="33">
        <v>309316.40000000002</v>
      </c>
      <c r="W73" s="33">
        <v>648246.66</v>
      </c>
      <c r="X73" s="31">
        <f t="shared" si="6"/>
        <v>0</v>
      </c>
      <c r="Y73" s="6" t="s">
        <v>143</v>
      </c>
      <c r="AA73" s="7">
        <v>648246.66</v>
      </c>
      <c r="AC73" s="7">
        <v>480989.36</v>
      </c>
      <c r="AE73" s="7">
        <v>1129236.02</v>
      </c>
      <c r="AF73" s="31">
        <f t="shared" si="7"/>
        <v>0</v>
      </c>
      <c r="AG73" s="6" t="s">
        <v>63</v>
      </c>
      <c r="AI73" s="7">
        <v>1129236.02</v>
      </c>
      <c r="AK73" s="7">
        <v>533599.97</v>
      </c>
      <c r="AM73" s="7">
        <v>1662835.99</v>
      </c>
      <c r="AN73" s="31">
        <f t="shared" si="8"/>
        <v>0</v>
      </c>
      <c r="AO73" s="6" t="s">
        <v>63</v>
      </c>
      <c r="AQ73" s="7">
        <v>1662835.99</v>
      </c>
      <c r="AS73" s="7">
        <v>467896.81</v>
      </c>
      <c r="AU73" s="7">
        <v>2130732.7999999998</v>
      </c>
      <c r="AV73" s="31">
        <f t="shared" si="9"/>
        <v>0</v>
      </c>
      <c r="AW73" s="33" t="s">
        <v>42</v>
      </c>
      <c r="AX73" s="33">
        <v>5555183.2800000003</v>
      </c>
      <c r="AZ73" s="33">
        <v>3644429.06</v>
      </c>
      <c r="BB73" s="33">
        <v>9199612.3399999999</v>
      </c>
      <c r="BD73" s="33" t="s">
        <v>41</v>
      </c>
      <c r="BE73" s="33">
        <v>36149161.479999997</v>
      </c>
      <c r="BG73" s="33">
        <v>15158703.43</v>
      </c>
      <c r="BI73" s="33">
        <v>51307864.909999996</v>
      </c>
    </row>
    <row r="74" spans="1:61" x14ac:dyDescent="0.2">
      <c r="A74" s="34" t="s">
        <v>64</v>
      </c>
      <c r="B74" s="36"/>
      <c r="C74" s="49">
        <v>0</v>
      </c>
      <c r="E74" s="40">
        <v>4469870.0599999996</v>
      </c>
      <c r="G74" s="36">
        <v>4469870.0599999996</v>
      </c>
      <c r="H74" s="31">
        <f t="shared" si="5"/>
        <v>0</v>
      </c>
      <c r="I74" s="35" t="s">
        <v>64</v>
      </c>
      <c r="J74" s="35"/>
      <c r="K74" s="34">
        <v>0</v>
      </c>
      <c r="L74" s="34"/>
      <c r="M74" s="34">
        <v>2082614.7</v>
      </c>
      <c r="N74" s="34"/>
      <c r="O74" s="34">
        <v>2082614.7</v>
      </c>
      <c r="Q74" s="43" t="s">
        <v>64</v>
      </c>
      <c r="S74" s="42">
        <v>2082614.7</v>
      </c>
      <c r="U74" s="33">
        <v>1188278.19</v>
      </c>
      <c r="W74" s="33">
        <v>3270892.89</v>
      </c>
      <c r="X74" s="31">
        <f t="shared" si="6"/>
        <v>0</v>
      </c>
      <c r="Y74" s="6" t="s">
        <v>64</v>
      </c>
      <c r="AA74" s="7">
        <v>3270892.89</v>
      </c>
      <c r="AC74" s="7">
        <v>1198977.17</v>
      </c>
      <c r="AE74" s="7">
        <v>4469870.0599999996</v>
      </c>
      <c r="AF74" s="31">
        <f t="shared" si="7"/>
        <v>0</v>
      </c>
      <c r="AG74" s="8" t="s">
        <v>64</v>
      </c>
      <c r="AI74" s="7">
        <v>4469870.0599999996</v>
      </c>
      <c r="AK74" s="7">
        <v>896251.18</v>
      </c>
      <c r="AM74" s="7">
        <v>5366121.24</v>
      </c>
      <c r="AN74" s="31">
        <f t="shared" si="8"/>
        <v>0</v>
      </c>
      <c r="AO74" s="8" t="s">
        <v>64</v>
      </c>
      <c r="AQ74" s="7">
        <v>5366121.24</v>
      </c>
      <c r="AS74" s="7">
        <v>1078323.26</v>
      </c>
      <c r="AU74" s="7">
        <v>6444444.5</v>
      </c>
      <c r="AV74" s="31">
        <f t="shared" si="9"/>
        <v>0</v>
      </c>
      <c r="AW74" s="33" t="s">
        <v>43</v>
      </c>
      <c r="AX74" s="33">
        <v>57785315.859999999</v>
      </c>
      <c r="AZ74" s="33">
        <v>27085776.23</v>
      </c>
      <c r="BB74" s="33">
        <v>84871092.090000004</v>
      </c>
      <c r="BD74" s="33" t="s">
        <v>42</v>
      </c>
      <c r="BE74" s="33">
        <v>9199612.3399999999</v>
      </c>
      <c r="BG74" s="33">
        <v>-2011428.26</v>
      </c>
      <c r="BI74" s="33">
        <v>7188184.0800000001</v>
      </c>
    </row>
    <row r="75" spans="1:61" ht="22.5" x14ac:dyDescent="0.2">
      <c r="A75" s="34" t="s">
        <v>65</v>
      </c>
      <c r="C75" s="36">
        <v>0</v>
      </c>
      <c r="E75" s="40">
        <v>94970</v>
      </c>
      <c r="G75" s="36">
        <v>94970</v>
      </c>
      <c r="H75" s="31">
        <f t="shared" si="5"/>
        <v>0</v>
      </c>
      <c r="I75" s="34" t="s">
        <v>65</v>
      </c>
      <c r="J75" s="34"/>
      <c r="K75" s="35">
        <v>0</v>
      </c>
      <c r="L75" s="35"/>
      <c r="M75" s="35">
        <v>24950</v>
      </c>
      <c r="N75" s="35"/>
      <c r="O75" s="35">
        <v>24950</v>
      </c>
      <c r="Q75" s="43" t="s">
        <v>144</v>
      </c>
      <c r="S75" s="42">
        <v>24950</v>
      </c>
      <c r="U75" s="33">
        <v>38000</v>
      </c>
      <c r="W75" s="33">
        <v>62950</v>
      </c>
      <c r="X75" s="31">
        <f t="shared" si="6"/>
        <v>0</v>
      </c>
      <c r="Y75" s="6" t="s">
        <v>65</v>
      </c>
      <c r="AA75" s="7">
        <v>62950</v>
      </c>
      <c r="AC75" s="7">
        <v>32020</v>
      </c>
      <c r="AE75" s="7">
        <v>94970</v>
      </c>
      <c r="AF75" s="31">
        <f t="shared" si="7"/>
        <v>0</v>
      </c>
      <c r="AG75" s="6" t="s">
        <v>65</v>
      </c>
      <c r="AI75" s="7">
        <v>94970</v>
      </c>
      <c r="AK75" s="7">
        <v>9600</v>
      </c>
      <c r="AM75" s="7">
        <v>104570</v>
      </c>
      <c r="AN75" s="31">
        <f t="shared" si="8"/>
        <v>0</v>
      </c>
      <c r="AO75" s="6" t="s">
        <v>65</v>
      </c>
      <c r="AQ75" s="7">
        <v>104570</v>
      </c>
      <c r="AS75" s="7">
        <v>9400</v>
      </c>
      <c r="AU75" s="7">
        <v>113970</v>
      </c>
      <c r="AV75" s="31">
        <f t="shared" si="9"/>
        <v>0</v>
      </c>
      <c r="AW75" s="33" t="s">
        <v>44</v>
      </c>
      <c r="AX75" s="33">
        <v>3536870.06</v>
      </c>
      <c r="AZ75" s="33">
        <v>2898004.01</v>
      </c>
      <c r="BB75" s="33">
        <v>6434874.0700000003</v>
      </c>
      <c r="BD75" s="33" t="s">
        <v>43</v>
      </c>
      <c r="BE75" s="33">
        <v>84871092.090000004</v>
      </c>
      <c r="BG75" s="33">
        <v>32164875.800000001</v>
      </c>
      <c r="BI75" s="33">
        <v>117035967.89</v>
      </c>
    </row>
    <row r="76" spans="1:61" x14ac:dyDescent="0.2">
      <c r="A76" s="34" t="s">
        <v>15</v>
      </c>
      <c r="C76" s="36">
        <v>0</v>
      </c>
      <c r="E76" s="40">
        <v>9017796.4399999995</v>
      </c>
      <c r="G76" s="36">
        <v>9017796.4399999995</v>
      </c>
      <c r="H76" s="31">
        <f t="shared" si="5"/>
        <v>0</v>
      </c>
      <c r="I76" s="35" t="s">
        <v>15</v>
      </c>
      <c r="J76" s="35"/>
      <c r="K76" s="35"/>
      <c r="L76" s="35"/>
      <c r="M76" s="35">
        <v>3318402.37</v>
      </c>
      <c r="N76" s="35"/>
      <c r="O76" s="35">
        <v>3318402.37</v>
      </c>
      <c r="Q76" s="43" t="s">
        <v>15</v>
      </c>
      <c r="S76" s="42">
        <v>3318402.37</v>
      </c>
      <c r="U76" s="33">
        <v>4241609.1399999997</v>
      </c>
      <c r="W76" s="33">
        <v>7560011.5099999998</v>
      </c>
      <c r="X76" s="31">
        <f t="shared" si="6"/>
        <v>0</v>
      </c>
      <c r="Y76" s="8" t="s">
        <v>15</v>
      </c>
      <c r="AA76" s="7">
        <v>7560011.5099999998</v>
      </c>
      <c r="AC76" s="7">
        <v>1457784.93</v>
      </c>
      <c r="AE76" s="7">
        <v>9017796.4399999995</v>
      </c>
      <c r="AF76" s="31">
        <f t="shared" si="7"/>
        <v>0</v>
      </c>
      <c r="AG76" s="8" t="s">
        <v>15</v>
      </c>
      <c r="AI76" s="7">
        <v>9017796.4399999995</v>
      </c>
      <c r="AK76" s="7">
        <v>911880.07</v>
      </c>
      <c r="AM76" s="7">
        <v>9929676.5099999998</v>
      </c>
      <c r="AN76" s="31">
        <f t="shared" si="8"/>
        <v>0</v>
      </c>
      <c r="AO76" s="8" t="s">
        <v>15</v>
      </c>
      <c r="AQ76" s="7">
        <v>9929676.5099999998</v>
      </c>
      <c r="AS76" s="7">
        <v>807716.19</v>
      </c>
      <c r="AU76" s="7">
        <v>10737392.699999999</v>
      </c>
      <c r="AV76" s="31">
        <f t="shared" si="9"/>
        <v>0</v>
      </c>
      <c r="AW76" s="33" t="s">
        <v>45</v>
      </c>
      <c r="AX76" s="33">
        <v>1656048.62</v>
      </c>
      <c r="AZ76" s="33">
        <v>1008232.34</v>
      </c>
      <c r="BB76" s="33">
        <v>2664280.96</v>
      </c>
      <c r="BD76" s="33" t="s">
        <v>44</v>
      </c>
      <c r="BE76" s="33">
        <v>6434874.0700000003</v>
      </c>
      <c r="BG76" s="33">
        <v>5045452.62</v>
      </c>
      <c r="BI76" s="33">
        <v>11480326.689999999</v>
      </c>
    </row>
    <row r="77" spans="1:61" x14ac:dyDescent="0.2">
      <c r="A77" s="34"/>
      <c r="C77" s="36"/>
      <c r="E77" s="40"/>
      <c r="G77" s="36"/>
      <c r="H77" s="31">
        <f t="shared" si="5"/>
        <v>0</v>
      </c>
      <c r="I77" s="35"/>
      <c r="J77" s="35"/>
      <c r="K77" s="35">
        <v>0</v>
      </c>
      <c r="L77" s="35"/>
      <c r="Q77" s="43"/>
      <c r="X77" s="31">
        <f t="shared" si="6"/>
        <v>0</v>
      </c>
      <c r="Y77" s="8"/>
      <c r="AF77" s="31">
        <f t="shared" si="7"/>
        <v>0</v>
      </c>
      <c r="AG77" s="8"/>
      <c r="AN77" s="31">
        <f t="shared" si="8"/>
        <v>0</v>
      </c>
      <c r="AO77" s="8"/>
      <c r="AV77" s="31">
        <f t="shared" si="9"/>
        <v>0</v>
      </c>
      <c r="AW77" s="33" t="s">
        <v>46</v>
      </c>
      <c r="AX77" s="33">
        <v>4492927.8499999996</v>
      </c>
      <c r="AZ77" s="33">
        <v>2474160.06</v>
      </c>
      <c r="BB77" s="33">
        <v>6967087.9100000001</v>
      </c>
      <c r="BD77" s="33" t="s">
        <v>45</v>
      </c>
      <c r="BE77" s="33">
        <v>2664280.96</v>
      </c>
      <c r="BG77" s="33">
        <v>1301773.25</v>
      </c>
      <c r="BI77" s="33">
        <v>3966054.21</v>
      </c>
    </row>
    <row r="78" spans="1:61" x14ac:dyDescent="0.2">
      <c r="A78" s="34" t="s">
        <v>17</v>
      </c>
      <c r="C78" s="36">
        <v>0</v>
      </c>
      <c r="E78" s="40">
        <v>126148862.84</v>
      </c>
      <c r="G78" s="36">
        <v>126148862.84</v>
      </c>
      <c r="H78" s="31">
        <f t="shared" si="5"/>
        <v>0</v>
      </c>
      <c r="I78" s="35" t="s">
        <v>17</v>
      </c>
      <c r="J78" s="35"/>
      <c r="K78" s="35">
        <v>0</v>
      </c>
      <c r="L78" s="35"/>
      <c r="M78" s="35">
        <v>39633868.079999998</v>
      </c>
      <c r="N78" s="35"/>
      <c r="O78" s="35">
        <v>39633868.079999998</v>
      </c>
      <c r="Q78" s="43" t="s">
        <v>17</v>
      </c>
      <c r="S78" s="42">
        <v>39633868.079999998</v>
      </c>
      <c r="U78" s="33">
        <v>49445506.759999998</v>
      </c>
      <c r="W78" s="33">
        <v>89079374.840000004</v>
      </c>
      <c r="X78" s="31">
        <f t="shared" si="6"/>
        <v>0</v>
      </c>
      <c r="Y78" s="6" t="s">
        <v>17</v>
      </c>
      <c r="AA78" s="7">
        <v>89079374.840000004</v>
      </c>
      <c r="AC78" s="7">
        <v>37069488</v>
      </c>
      <c r="AE78" s="7">
        <v>126148862.84</v>
      </c>
      <c r="AF78" s="31">
        <f t="shared" si="7"/>
        <v>0</v>
      </c>
      <c r="AG78" s="8" t="s">
        <v>17</v>
      </c>
      <c r="AI78" s="7">
        <v>126148862.84</v>
      </c>
      <c r="AK78" s="7">
        <v>56621471.82</v>
      </c>
      <c r="AM78" s="7">
        <v>182770334.66</v>
      </c>
      <c r="AN78" s="31">
        <f t="shared" si="8"/>
        <v>0</v>
      </c>
      <c r="AO78" s="8" t="s">
        <v>17</v>
      </c>
      <c r="AQ78" s="7">
        <v>182770334.66</v>
      </c>
      <c r="AS78" s="7">
        <v>42113860.649999999</v>
      </c>
      <c r="AU78" s="7">
        <v>224884195.31</v>
      </c>
      <c r="AV78" s="31">
        <f t="shared" si="9"/>
        <v>0</v>
      </c>
      <c r="AW78" s="33" t="s">
        <v>47</v>
      </c>
      <c r="AX78" s="33">
        <v>2730235.79</v>
      </c>
      <c r="AZ78" s="33">
        <v>2799531.58</v>
      </c>
      <c r="BB78" s="33">
        <v>5529767.3700000001</v>
      </c>
      <c r="BD78" s="33" t="s">
        <v>46</v>
      </c>
      <c r="BE78" s="33">
        <v>6967087.9100000001</v>
      </c>
      <c r="BG78" s="33">
        <v>3313194.29</v>
      </c>
      <c r="BI78" s="33">
        <v>10280282.199999999</v>
      </c>
    </row>
    <row r="79" spans="1:61" x14ac:dyDescent="0.2">
      <c r="A79" s="34" t="s">
        <v>18</v>
      </c>
      <c r="B79" s="36">
        <v>0</v>
      </c>
      <c r="E79" s="40">
        <v>72999094.799999997</v>
      </c>
      <c r="G79" s="50">
        <v>72999094.799999997</v>
      </c>
      <c r="H79" s="31">
        <f t="shared" si="5"/>
        <v>0</v>
      </c>
      <c r="I79" s="35" t="s">
        <v>66</v>
      </c>
      <c r="J79" s="35"/>
      <c r="K79" s="35">
        <v>0</v>
      </c>
      <c r="L79" s="35"/>
      <c r="M79" s="35">
        <v>24333031.579999998</v>
      </c>
      <c r="N79" s="35"/>
      <c r="O79" s="35">
        <v>24333031.579999998</v>
      </c>
      <c r="Q79" s="43" t="s">
        <v>18</v>
      </c>
      <c r="S79" s="42">
        <v>24333031.579999998</v>
      </c>
      <c r="U79" s="33">
        <v>24333031.579999998</v>
      </c>
      <c r="W79" s="33">
        <v>48666063.159999996</v>
      </c>
      <c r="X79" s="31">
        <f t="shared" si="6"/>
        <v>0</v>
      </c>
      <c r="Y79" s="8" t="s">
        <v>145</v>
      </c>
      <c r="AA79" s="7">
        <v>48666063.159999996</v>
      </c>
      <c r="AC79" s="7">
        <v>24333031.640000001</v>
      </c>
      <c r="AE79" s="7">
        <v>72999094.799999997</v>
      </c>
      <c r="AF79" s="31">
        <f t="shared" si="7"/>
        <v>0</v>
      </c>
      <c r="AG79" s="8" t="s">
        <v>66</v>
      </c>
      <c r="AI79" s="7">
        <v>72999094.799999997</v>
      </c>
      <c r="AK79" s="7">
        <v>24333031.640000001</v>
      </c>
      <c r="AM79" s="7">
        <v>97332126.439999998</v>
      </c>
      <c r="AN79" s="31">
        <f t="shared" si="8"/>
        <v>0</v>
      </c>
      <c r="AO79" s="8" t="s">
        <v>66</v>
      </c>
      <c r="AQ79" s="7">
        <v>97332126.439999998</v>
      </c>
      <c r="AS79" s="7">
        <v>24333031.640000001</v>
      </c>
      <c r="AU79" s="7">
        <v>121665158.08</v>
      </c>
      <c r="AV79" s="31">
        <f t="shared" si="9"/>
        <v>0</v>
      </c>
      <c r="AW79" s="33" t="s">
        <v>167</v>
      </c>
      <c r="AX79" s="33">
        <v>671088</v>
      </c>
      <c r="AZ79" s="33">
        <v>386451</v>
      </c>
      <c r="BB79" s="33">
        <v>1057539</v>
      </c>
      <c r="BD79" s="33" t="s">
        <v>47</v>
      </c>
      <c r="BE79" s="33">
        <v>5529767.3700000001</v>
      </c>
      <c r="BG79" s="33">
        <v>1889332.91</v>
      </c>
      <c r="BI79" s="33">
        <v>7419100.2800000003</v>
      </c>
    </row>
    <row r="80" spans="1:61" x14ac:dyDescent="0.2">
      <c r="A80" s="34" t="s">
        <v>19</v>
      </c>
      <c r="B80" s="36">
        <v>0</v>
      </c>
      <c r="E80" s="40">
        <v>584139.69999999995</v>
      </c>
      <c r="G80" s="50">
        <v>584139.69999999995</v>
      </c>
      <c r="H80" s="31">
        <f t="shared" si="5"/>
        <v>0</v>
      </c>
      <c r="I80" s="35" t="s">
        <v>19</v>
      </c>
      <c r="J80" s="35"/>
      <c r="K80" s="35">
        <v>0</v>
      </c>
      <c r="L80" s="35"/>
      <c r="M80" s="35">
        <v>339151.4</v>
      </c>
      <c r="N80" s="35"/>
      <c r="O80" s="35">
        <v>339151.4</v>
      </c>
      <c r="Q80" s="43" t="s">
        <v>19</v>
      </c>
      <c r="S80" s="42">
        <v>339151.4</v>
      </c>
      <c r="U80" s="33">
        <v>95570.4</v>
      </c>
      <c r="W80" s="33">
        <v>434721.8</v>
      </c>
      <c r="X80" s="31">
        <f t="shared" si="6"/>
        <v>0</v>
      </c>
      <c r="Y80" s="8" t="s">
        <v>19</v>
      </c>
      <c r="AA80" s="7">
        <v>434721.8</v>
      </c>
      <c r="AC80" s="7">
        <v>149417.9</v>
      </c>
      <c r="AE80" s="7">
        <v>584139.69999999995</v>
      </c>
      <c r="AF80" s="31">
        <f t="shared" si="7"/>
        <v>0</v>
      </c>
      <c r="AG80" s="8" t="s">
        <v>19</v>
      </c>
      <c r="AI80" s="7">
        <v>584139.69999999995</v>
      </c>
      <c r="AK80" s="7">
        <v>106517.1</v>
      </c>
      <c r="AM80" s="7">
        <v>690656.8</v>
      </c>
      <c r="AN80" s="31">
        <f t="shared" si="8"/>
        <v>0</v>
      </c>
      <c r="AO80" s="8" t="s">
        <v>19</v>
      </c>
      <c r="AQ80" s="7">
        <v>690656.8</v>
      </c>
      <c r="AS80" s="7">
        <v>176404.9</v>
      </c>
      <c r="AU80" s="7">
        <v>867061.7</v>
      </c>
      <c r="AV80" s="31">
        <f t="shared" si="9"/>
        <v>0</v>
      </c>
      <c r="AW80" s="33" t="s">
        <v>49</v>
      </c>
      <c r="AX80" s="33">
        <v>28287934.09</v>
      </c>
      <c r="AZ80" s="33">
        <v>13469281.9</v>
      </c>
      <c r="BB80" s="33">
        <v>41757215.990000002</v>
      </c>
      <c r="BD80" s="33" t="s">
        <v>48</v>
      </c>
      <c r="BE80" s="33">
        <v>1057539</v>
      </c>
      <c r="BG80" s="33">
        <v>347670</v>
      </c>
      <c r="BI80" s="33">
        <v>1405209</v>
      </c>
    </row>
    <row r="81" spans="1:62" x14ac:dyDescent="0.2">
      <c r="A81" s="34"/>
      <c r="B81" s="36"/>
      <c r="E81" s="40"/>
      <c r="G81" s="33"/>
      <c r="I81" s="35" t="s">
        <v>20</v>
      </c>
      <c r="J81" s="35"/>
      <c r="Q81" s="35" t="s">
        <v>20</v>
      </c>
      <c r="X81" s="31">
        <f t="shared" si="6"/>
        <v>0</v>
      </c>
      <c r="Y81" s="8" t="s">
        <v>20</v>
      </c>
      <c r="AF81" s="31">
        <f t="shared" si="7"/>
        <v>0</v>
      </c>
      <c r="AG81" s="8" t="s">
        <v>20</v>
      </c>
      <c r="AI81" s="7">
        <v>0</v>
      </c>
      <c r="AK81" s="7">
        <v>15730458.75</v>
      </c>
      <c r="AM81" s="7">
        <v>15730458.75</v>
      </c>
      <c r="AN81" s="31">
        <f t="shared" si="8"/>
        <v>0</v>
      </c>
      <c r="AO81" s="8" t="s">
        <v>20</v>
      </c>
      <c r="AQ81" s="7">
        <v>15730458.75</v>
      </c>
      <c r="AS81" s="7">
        <v>0</v>
      </c>
      <c r="AU81" s="7">
        <v>15730458.75</v>
      </c>
      <c r="AV81" s="31">
        <f t="shared" si="9"/>
        <v>0</v>
      </c>
      <c r="AW81" s="33" t="s">
        <v>50</v>
      </c>
      <c r="AX81" s="33">
        <v>1405749.48</v>
      </c>
      <c r="AZ81" s="33">
        <v>2535396.27</v>
      </c>
      <c r="BB81" s="33">
        <v>3941145.75</v>
      </c>
      <c r="BD81" s="33" t="s">
        <v>49</v>
      </c>
      <c r="BE81" s="33">
        <v>41757215.990000002</v>
      </c>
      <c r="BG81" s="33">
        <v>17253067.210000001</v>
      </c>
      <c r="BI81" s="33">
        <v>59010283.200000003</v>
      </c>
    </row>
    <row r="82" spans="1:62" x14ac:dyDescent="0.2">
      <c r="A82" s="34"/>
      <c r="B82" s="36"/>
      <c r="E82" s="40"/>
      <c r="G82" s="33"/>
      <c r="I82" s="35"/>
      <c r="J82" s="35"/>
      <c r="K82" s="35"/>
      <c r="L82" s="35"/>
      <c r="M82" s="35"/>
      <c r="N82" s="35"/>
      <c r="O82" s="35"/>
      <c r="Q82" s="43"/>
      <c r="X82" s="31">
        <f t="shared" si="6"/>
        <v>0</v>
      </c>
      <c r="Y82" s="8"/>
      <c r="AA82" s="7"/>
      <c r="AC82" s="7"/>
      <c r="AE82" s="7"/>
      <c r="AF82" s="31">
        <f t="shared" si="7"/>
        <v>0</v>
      </c>
      <c r="AG82" s="8"/>
      <c r="AN82" s="31">
        <f t="shared" si="8"/>
        <v>0</v>
      </c>
      <c r="AO82" s="8"/>
      <c r="AV82" s="31">
        <f t="shared" ref="AV82:AV83" si="10">+AP82-AL82</f>
        <v>0</v>
      </c>
      <c r="AW82" s="33" t="s">
        <v>51</v>
      </c>
      <c r="AX82" s="33">
        <v>32223083.59</v>
      </c>
      <c r="AZ82" s="33">
        <v>12878355.779999999</v>
      </c>
      <c r="BB82" s="33">
        <v>45101439.369999997</v>
      </c>
      <c r="BD82" s="33" t="s">
        <v>50</v>
      </c>
      <c r="BE82" s="33">
        <v>3941145.75</v>
      </c>
      <c r="BG82" s="33">
        <v>4948896.67</v>
      </c>
      <c r="BI82" s="33">
        <v>8890042.4199999999</v>
      </c>
    </row>
    <row r="83" spans="1:62" ht="22.5" x14ac:dyDescent="0.2">
      <c r="A83" s="34" t="s">
        <v>25</v>
      </c>
      <c r="B83" s="36">
        <v>0</v>
      </c>
      <c r="D83" s="36">
        <v>50806242.399999999</v>
      </c>
      <c r="F83" s="36">
        <v>50806242.399999999</v>
      </c>
      <c r="G83" s="33"/>
      <c r="H83" s="31">
        <f>+F83-AD83</f>
        <v>0</v>
      </c>
      <c r="I83" s="34" t="s">
        <v>25</v>
      </c>
      <c r="J83" s="34">
        <v>0</v>
      </c>
      <c r="K83" s="34"/>
      <c r="L83" s="34">
        <v>17219140.59</v>
      </c>
      <c r="M83" s="34"/>
      <c r="N83" s="34">
        <v>17219140.59</v>
      </c>
      <c r="O83" s="34"/>
      <c r="Q83" s="43" t="s">
        <v>25</v>
      </c>
      <c r="R83" s="33">
        <v>17219140.59</v>
      </c>
      <c r="T83" s="33">
        <v>16242776.99</v>
      </c>
      <c r="V83" s="33">
        <v>33461917.579999998</v>
      </c>
      <c r="X83" s="31">
        <f>+R83-N83</f>
        <v>0</v>
      </c>
      <c r="Y83" s="8" t="s">
        <v>25</v>
      </c>
      <c r="Z83" s="33">
        <v>33461917.579999998</v>
      </c>
      <c r="AA83" s="7"/>
      <c r="AB83" s="33">
        <v>17344324.82</v>
      </c>
      <c r="AC83" s="7"/>
      <c r="AD83" s="33">
        <v>50806242.399999999</v>
      </c>
      <c r="AE83" s="7"/>
      <c r="AF83" s="31">
        <f>+Z83-V83</f>
        <v>0</v>
      </c>
      <c r="AG83" s="6" t="s">
        <v>146</v>
      </c>
      <c r="AH83" s="7">
        <v>50806242.399999999</v>
      </c>
      <c r="AJ83" s="7">
        <v>17259465.649999999</v>
      </c>
      <c r="AL83" s="7">
        <v>68065708.049999997</v>
      </c>
      <c r="AN83" s="31">
        <f>+AH83-AD83</f>
        <v>0</v>
      </c>
      <c r="AO83" s="6" t="s">
        <v>25</v>
      </c>
      <c r="AP83" s="7">
        <v>68065708.049999997</v>
      </c>
      <c r="AR83" s="7">
        <v>17167255.98</v>
      </c>
      <c r="AT83" s="7">
        <v>85232964.030000001</v>
      </c>
      <c r="AV83" s="31">
        <f t="shared" si="10"/>
        <v>0</v>
      </c>
      <c r="AW83" s="33" t="s">
        <v>170</v>
      </c>
      <c r="AX83" s="33">
        <v>10743583.6</v>
      </c>
      <c r="AZ83" s="33">
        <v>2362837.5</v>
      </c>
      <c r="BB83" s="33">
        <v>13106421.1</v>
      </c>
      <c r="BD83" s="33" t="s">
        <v>51</v>
      </c>
      <c r="BE83" s="33">
        <v>45101439.369999997</v>
      </c>
      <c r="BG83" s="33">
        <v>19087092.23</v>
      </c>
      <c r="BI83" s="33">
        <v>64188531.600000001</v>
      </c>
    </row>
    <row r="84" spans="1:62" ht="22.5" x14ac:dyDescent="0.2">
      <c r="A84" s="34" t="s">
        <v>26</v>
      </c>
      <c r="B84" s="36">
        <v>0</v>
      </c>
      <c r="D84" s="36">
        <v>2423361.09</v>
      </c>
      <c r="F84" s="36">
        <v>2423361.09</v>
      </c>
      <c r="G84" s="33"/>
      <c r="H84" s="31">
        <f t="shared" ref="H84:H114" si="11">+F84-AD84</f>
        <v>0</v>
      </c>
      <c r="I84" s="34" t="s">
        <v>147</v>
      </c>
      <c r="J84" s="34">
        <v>0</v>
      </c>
      <c r="K84" s="34"/>
      <c r="L84" s="34">
        <v>708622.1</v>
      </c>
      <c r="M84" s="34"/>
      <c r="N84" s="34">
        <v>708622.1</v>
      </c>
      <c r="O84" s="34"/>
      <c r="Q84" s="43" t="s">
        <v>147</v>
      </c>
      <c r="R84" s="33">
        <v>708622.1</v>
      </c>
      <c r="T84" s="33">
        <v>880170.81</v>
      </c>
      <c r="V84" s="33">
        <v>1588792.91</v>
      </c>
      <c r="X84" s="31">
        <f t="shared" ref="X84:X142" si="12">+R84-N84</f>
        <v>0</v>
      </c>
      <c r="Y84" s="8" t="s">
        <v>147</v>
      </c>
      <c r="Z84" s="33">
        <v>1588792.91</v>
      </c>
      <c r="AA84" s="7"/>
      <c r="AB84" s="33">
        <v>834568.18</v>
      </c>
      <c r="AC84" s="7"/>
      <c r="AD84" s="33">
        <v>2423361.09</v>
      </c>
      <c r="AE84" s="7"/>
      <c r="AF84" s="31">
        <f t="shared" ref="AF84:AF142" si="13">+Z84-V84</f>
        <v>0</v>
      </c>
      <c r="AG84" s="6" t="s">
        <v>26</v>
      </c>
      <c r="AH84" s="7">
        <v>2423361.09</v>
      </c>
      <c r="AJ84" s="7">
        <v>793558.62</v>
      </c>
      <c r="AL84" s="7">
        <v>3216919.71</v>
      </c>
      <c r="AN84" s="31">
        <f t="shared" ref="AN84:AN142" si="14">+AH84-AD84</f>
        <v>0</v>
      </c>
      <c r="AO84" s="6" t="s">
        <v>147</v>
      </c>
      <c r="AP84" s="7">
        <v>3216919.71</v>
      </c>
      <c r="AR84" s="7">
        <v>736602.14</v>
      </c>
      <c r="AT84" s="7">
        <v>3953521.85</v>
      </c>
      <c r="AV84" s="31">
        <f t="shared" ref="AV84:AV107" si="15">+AP84-AL84</f>
        <v>0</v>
      </c>
      <c r="AW84" s="33" t="s">
        <v>53</v>
      </c>
      <c r="AX84" s="33">
        <v>3168730.41</v>
      </c>
      <c r="AZ84" s="33">
        <v>1348886.97</v>
      </c>
      <c r="BB84" s="33">
        <v>4517617.38</v>
      </c>
      <c r="BD84" s="33" t="s">
        <v>170</v>
      </c>
      <c r="BE84" s="33">
        <v>13106421.1</v>
      </c>
      <c r="BG84" s="33">
        <v>4531500.1399999997</v>
      </c>
      <c r="BI84" s="33">
        <v>17637921.239999998</v>
      </c>
    </row>
    <row r="85" spans="1:62" x14ac:dyDescent="0.2">
      <c r="A85" s="34" t="s">
        <v>27</v>
      </c>
      <c r="B85" s="36">
        <v>0</v>
      </c>
      <c r="D85" s="36">
        <v>13535171.85</v>
      </c>
      <c r="F85" s="36">
        <v>13535171.85</v>
      </c>
      <c r="G85" s="33"/>
      <c r="H85" s="31">
        <f t="shared" si="11"/>
        <v>0</v>
      </c>
      <c r="I85" s="34" t="s">
        <v>148</v>
      </c>
      <c r="J85" s="34">
        <v>0</v>
      </c>
      <c r="K85" s="34"/>
      <c r="L85" s="34">
        <v>4798720.07</v>
      </c>
      <c r="M85" s="34"/>
      <c r="N85" s="34">
        <v>4798720.07</v>
      </c>
      <c r="O85" s="34"/>
      <c r="Q85" s="43" t="s">
        <v>149</v>
      </c>
      <c r="R85" s="33">
        <v>4798720.07</v>
      </c>
      <c r="T85" s="33">
        <v>4363089.5</v>
      </c>
      <c r="V85" s="33">
        <v>9161809.5700000003</v>
      </c>
      <c r="X85" s="31">
        <f t="shared" si="12"/>
        <v>0</v>
      </c>
      <c r="Y85" s="8" t="s">
        <v>149</v>
      </c>
      <c r="Z85" s="33">
        <v>9161809.5700000003</v>
      </c>
      <c r="AA85" s="7"/>
      <c r="AB85" s="33">
        <v>4373362.28</v>
      </c>
      <c r="AC85" s="7"/>
      <c r="AD85" s="33">
        <v>13535171.85</v>
      </c>
      <c r="AE85" s="7"/>
      <c r="AF85" s="31">
        <f t="shared" si="13"/>
        <v>0</v>
      </c>
      <c r="AG85" s="6" t="s">
        <v>27</v>
      </c>
      <c r="AH85" s="7">
        <v>13535171.85</v>
      </c>
      <c r="AJ85" s="7">
        <v>4698376.41</v>
      </c>
      <c r="AL85" s="7">
        <v>18233548.260000002</v>
      </c>
      <c r="AN85" s="31">
        <f t="shared" si="14"/>
        <v>0</v>
      </c>
      <c r="AO85" s="6" t="s">
        <v>148</v>
      </c>
      <c r="AP85" s="7">
        <v>18233548.260000002</v>
      </c>
      <c r="AR85" s="7">
        <v>3770045.67</v>
      </c>
      <c r="AT85" s="7">
        <v>22003593.93</v>
      </c>
      <c r="AV85" s="31">
        <f t="shared" si="15"/>
        <v>0</v>
      </c>
      <c r="AW85" s="33" t="s">
        <v>55</v>
      </c>
      <c r="AX85" s="33">
        <v>395868.45</v>
      </c>
      <c r="AZ85" s="33">
        <v>244980.85</v>
      </c>
      <c r="BB85" s="33">
        <v>640849.30000000005</v>
      </c>
      <c r="BD85" s="33" t="s">
        <v>53</v>
      </c>
      <c r="BE85" s="33">
        <v>4517617.38</v>
      </c>
      <c r="BG85" s="33">
        <v>1317266.97</v>
      </c>
      <c r="BI85" s="33">
        <v>5834884.3499999996</v>
      </c>
    </row>
    <row r="86" spans="1:62" x14ac:dyDescent="0.2">
      <c r="A86" s="34" t="s">
        <v>28</v>
      </c>
      <c r="B86" s="36">
        <v>0</v>
      </c>
      <c r="D86" s="36">
        <v>10409203.369999999</v>
      </c>
      <c r="F86" s="36">
        <v>10409203.369999999</v>
      </c>
      <c r="G86" s="33"/>
      <c r="H86" s="31">
        <f t="shared" si="11"/>
        <v>0</v>
      </c>
      <c r="I86" s="35" t="s">
        <v>28</v>
      </c>
      <c r="J86" s="35">
        <v>0</v>
      </c>
      <c r="K86" s="35"/>
      <c r="L86" s="35">
        <v>2986517.09</v>
      </c>
      <c r="M86" s="35"/>
      <c r="N86" s="35">
        <v>2986517.09</v>
      </c>
      <c r="O86" s="35"/>
      <c r="Q86" s="43" t="s">
        <v>28</v>
      </c>
      <c r="R86" s="33">
        <v>2986517.09</v>
      </c>
      <c r="T86" s="33">
        <v>4579972.92</v>
      </c>
      <c r="V86" s="33">
        <v>7566490.0099999998</v>
      </c>
      <c r="X86" s="31">
        <f t="shared" si="12"/>
        <v>0</v>
      </c>
      <c r="Y86" s="8" t="s">
        <v>28</v>
      </c>
      <c r="Z86" s="33">
        <v>7566490.0099999998</v>
      </c>
      <c r="AA86" s="7"/>
      <c r="AB86" s="33">
        <v>2842713.36</v>
      </c>
      <c r="AC86" s="7"/>
      <c r="AD86" s="33">
        <v>10409203.369999999</v>
      </c>
      <c r="AE86" s="7"/>
      <c r="AF86" s="31">
        <f t="shared" si="13"/>
        <v>0</v>
      </c>
      <c r="AG86" s="8" t="s">
        <v>28</v>
      </c>
      <c r="AH86" s="7">
        <v>10409203.369999999</v>
      </c>
      <c r="AJ86" s="7">
        <v>4945772.13</v>
      </c>
      <c r="AL86" s="7">
        <v>15354975.5</v>
      </c>
      <c r="AN86" s="31">
        <f t="shared" si="14"/>
        <v>0</v>
      </c>
      <c r="AO86" s="8" t="s">
        <v>28</v>
      </c>
      <c r="AP86" s="7">
        <v>15354975.5</v>
      </c>
      <c r="AR86" s="7">
        <v>3376608.78</v>
      </c>
      <c r="AT86" s="7">
        <v>18731584.280000001</v>
      </c>
      <c r="AV86" s="31">
        <f t="shared" si="15"/>
        <v>0</v>
      </c>
      <c r="AW86" s="33" t="s">
        <v>172</v>
      </c>
      <c r="AX86" s="33">
        <v>7553037.2199999997</v>
      </c>
      <c r="AZ86" s="33">
        <v>0</v>
      </c>
      <c r="BB86" s="33">
        <v>7553037.2199999997</v>
      </c>
      <c r="BD86" s="33" t="s">
        <v>55</v>
      </c>
      <c r="BE86" s="33">
        <v>640849.30000000005</v>
      </c>
      <c r="BG86" s="33">
        <v>309234.98</v>
      </c>
      <c r="BI86" s="33">
        <v>950084.28</v>
      </c>
    </row>
    <row r="87" spans="1:62" ht="22.5" x14ac:dyDescent="0.2">
      <c r="A87" s="34" t="s">
        <v>29</v>
      </c>
      <c r="B87" s="36">
        <v>0</v>
      </c>
      <c r="D87" s="36">
        <v>17334166.5</v>
      </c>
      <c r="F87" s="36">
        <v>17334166.5</v>
      </c>
      <c r="G87" s="33"/>
      <c r="H87" s="31">
        <f t="shared" si="11"/>
        <v>0</v>
      </c>
      <c r="I87" s="34" t="s">
        <v>29</v>
      </c>
      <c r="J87" s="34">
        <v>0</v>
      </c>
      <c r="K87" s="34"/>
      <c r="L87" s="34">
        <v>5597496.4199999999</v>
      </c>
      <c r="M87" s="34"/>
      <c r="N87" s="34">
        <v>5597496.4199999999</v>
      </c>
      <c r="O87" s="34"/>
      <c r="Q87" s="43" t="s">
        <v>29</v>
      </c>
      <c r="R87" s="33">
        <v>5597496.4199999999</v>
      </c>
      <c r="T87" s="33">
        <v>5913575.3600000003</v>
      </c>
      <c r="V87" s="33">
        <v>11511071.779999999</v>
      </c>
      <c r="X87" s="31">
        <f t="shared" si="12"/>
        <v>0</v>
      </c>
      <c r="Y87" s="6" t="s">
        <v>29</v>
      </c>
      <c r="Z87" s="7">
        <v>11511071.779999999</v>
      </c>
      <c r="AB87" s="7">
        <v>5823094.7199999997</v>
      </c>
      <c r="AD87" s="7">
        <v>17334166.5</v>
      </c>
      <c r="AF87" s="31">
        <f t="shared" si="13"/>
        <v>0</v>
      </c>
      <c r="AG87" s="6" t="s">
        <v>29</v>
      </c>
      <c r="AH87" s="7">
        <v>17334166.5</v>
      </c>
      <c r="AJ87" s="7">
        <v>6844759.75</v>
      </c>
      <c r="AL87" s="7">
        <v>24178926.25</v>
      </c>
      <c r="AN87" s="31">
        <f t="shared" si="14"/>
        <v>0</v>
      </c>
      <c r="AO87" s="6" t="s">
        <v>29</v>
      </c>
      <c r="AP87" s="7">
        <v>24178926.25</v>
      </c>
      <c r="AR87" s="7">
        <v>7933666.5800000001</v>
      </c>
      <c r="AT87" s="7">
        <v>32112592.829999998</v>
      </c>
      <c r="AV87" s="31">
        <f t="shared" si="15"/>
        <v>0</v>
      </c>
      <c r="AW87" s="33" t="s">
        <v>173</v>
      </c>
      <c r="AY87" s="33">
        <v>7553037.2199999997</v>
      </c>
      <c r="BA87" s="33">
        <v>0</v>
      </c>
      <c r="BC87" s="33">
        <v>7553037.2199999997</v>
      </c>
      <c r="BD87" s="33" t="s">
        <v>56</v>
      </c>
      <c r="BE87" s="33">
        <v>0</v>
      </c>
      <c r="BG87" s="33">
        <v>3286968.01</v>
      </c>
      <c r="BI87" s="33">
        <v>3286968.01</v>
      </c>
    </row>
    <row r="88" spans="1:62" x14ac:dyDescent="0.2">
      <c r="A88" s="34" t="s">
        <v>30</v>
      </c>
      <c r="B88" s="36">
        <v>0</v>
      </c>
      <c r="D88" s="36">
        <v>1699236.66</v>
      </c>
      <c r="F88" s="36">
        <v>1699236.66</v>
      </c>
      <c r="G88" s="33"/>
      <c r="H88" s="31">
        <f t="shared" si="11"/>
        <v>0</v>
      </c>
      <c r="I88" s="34" t="s">
        <v>150</v>
      </c>
      <c r="J88" s="34">
        <v>0</v>
      </c>
      <c r="K88" s="34"/>
      <c r="L88" s="34">
        <v>556716.57999999996</v>
      </c>
      <c r="M88" s="34"/>
      <c r="N88" s="34">
        <v>556716.57999999996</v>
      </c>
      <c r="O88" s="34"/>
      <c r="Q88" s="43" t="s">
        <v>30</v>
      </c>
      <c r="R88" s="33">
        <v>556716.57999999996</v>
      </c>
      <c r="T88" s="33">
        <v>586626.07999999996</v>
      </c>
      <c r="V88" s="33">
        <v>1143342.6599999999</v>
      </c>
      <c r="X88" s="31">
        <f t="shared" si="12"/>
        <v>0</v>
      </c>
      <c r="Y88" s="6" t="s">
        <v>30</v>
      </c>
      <c r="Z88" s="7">
        <v>1143342.6599999999</v>
      </c>
      <c r="AB88" s="7">
        <v>555894</v>
      </c>
      <c r="AD88" s="7">
        <v>1699236.66</v>
      </c>
      <c r="AF88" s="31">
        <f t="shared" si="13"/>
        <v>0</v>
      </c>
      <c r="AG88" s="6" t="s">
        <v>151</v>
      </c>
      <c r="AH88" s="7">
        <v>1699236.66</v>
      </c>
      <c r="AJ88" s="7">
        <v>543566.80000000005</v>
      </c>
      <c r="AL88" s="7">
        <v>2242803.46</v>
      </c>
      <c r="AN88" s="31">
        <f t="shared" si="14"/>
        <v>0</v>
      </c>
      <c r="AO88" s="6" t="s">
        <v>150</v>
      </c>
      <c r="AP88" s="7">
        <v>2242803.46</v>
      </c>
      <c r="AR88" s="7">
        <v>529830.24</v>
      </c>
      <c r="AT88" s="7">
        <v>2772633.7</v>
      </c>
      <c r="AV88" s="31">
        <f t="shared" si="15"/>
        <v>0</v>
      </c>
      <c r="AW88" s="33" t="s">
        <v>174</v>
      </c>
      <c r="AX88" s="33">
        <v>5732726.1600000001</v>
      </c>
      <c r="AZ88" s="33">
        <v>0</v>
      </c>
      <c r="BB88" s="33">
        <v>5732726.1600000001</v>
      </c>
      <c r="BD88" s="33" t="s">
        <v>223</v>
      </c>
      <c r="BE88" s="33">
        <v>0</v>
      </c>
      <c r="BG88" s="33">
        <v>266975293.37</v>
      </c>
      <c r="BI88" s="33">
        <v>266975293.37</v>
      </c>
    </row>
    <row r="89" spans="1:62" ht="22.5" x14ac:dyDescent="0.2">
      <c r="A89" s="34" t="s">
        <v>31</v>
      </c>
      <c r="B89" s="36">
        <v>0</v>
      </c>
      <c r="D89" s="36">
        <v>1298702.69</v>
      </c>
      <c r="F89" s="36">
        <v>1298702.69</v>
      </c>
      <c r="G89" s="33"/>
      <c r="H89" s="31">
        <f t="shared" si="11"/>
        <v>0</v>
      </c>
      <c r="I89" s="34" t="s">
        <v>152</v>
      </c>
      <c r="J89" s="34">
        <v>0</v>
      </c>
      <c r="K89" s="34"/>
      <c r="L89" s="34">
        <v>241460.33</v>
      </c>
      <c r="M89" s="34"/>
      <c r="N89" s="34">
        <v>241460.33</v>
      </c>
      <c r="O89" s="34"/>
      <c r="Q89" s="43" t="s">
        <v>31</v>
      </c>
      <c r="R89" s="33">
        <v>241460.33</v>
      </c>
      <c r="T89" s="33">
        <v>498157.73</v>
      </c>
      <c r="V89" s="33">
        <v>739618.06</v>
      </c>
      <c r="X89" s="31">
        <f t="shared" si="12"/>
        <v>0</v>
      </c>
      <c r="Y89" s="6" t="s">
        <v>31</v>
      </c>
      <c r="Z89" s="7">
        <v>739618.06</v>
      </c>
      <c r="AB89" s="7">
        <v>559084.63</v>
      </c>
      <c r="AD89" s="7">
        <v>1298702.69</v>
      </c>
      <c r="AF89" s="31">
        <f t="shared" si="13"/>
        <v>0</v>
      </c>
      <c r="AG89" s="6" t="s">
        <v>31</v>
      </c>
      <c r="AH89" s="7">
        <v>1298702.69</v>
      </c>
      <c r="AJ89" s="7">
        <v>490738.94</v>
      </c>
      <c r="AL89" s="7">
        <v>1789441.63</v>
      </c>
      <c r="AN89" s="31">
        <f t="shared" si="14"/>
        <v>0</v>
      </c>
      <c r="AO89" s="6" t="s">
        <v>152</v>
      </c>
      <c r="AP89" s="7">
        <v>1789441.63</v>
      </c>
      <c r="AR89" s="7">
        <v>434900.89</v>
      </c>
      <c r="AT89" s="7">
        <v>2224342.52</v>
      </c>
      <c r="AV89" s="31">
        <f t="shared" si="15"/>
        <v>0</v>
      </c>
      <c r="AW89" s="33" t="s">
        <v>176</v>
      </c>
      <c r="AY89" s="33">
        <v>5732726.1600000001</v>
      </c>
      <c r="BA89" s="33">
        <v>0</v>
      </c>
      <c r="BC89" s="33">
        <v>5732726.1600000001</v>
      </c>
      <c r="BD89" s="33" t="s">
        <v>172</v>
      </c>
      <c r="BE89" s="33">
        <v>7553037.2199999997</v>
      </c>
      <c r="BG89" s="33">
        <v>0</v>
      </c>
      <c r="BI89" s="33">
        <v>7553037.2199999997</v>
      </c>
    </row>
    <row r="90" spans="1:62" x14ac:dyDescent="0.2">
      <c r="A90" s="34" t="s">
        <v>32</v>
      </c>
      <c r="B90" s="36">
        <v>0</v>
      </c>
      <c r="D90" s="36">
        <v>465645.09</v>
      </c>
      <c r="F90" s="36">
        <v>465645.09</v>
      </c>
      <c r="G90" s="33"/>
      <c r="H90" s="31">
        <f t="shared" si="11"/>
        <v>0</v>
      </c>
      <c r="I90" s="35" t="s">
        <v>32</v>
      </c>
      <c r="J90" s="35">
        <v>0</v>
      </c>
      <c r="K90" s="35"/>
      <c r="L90" s="35">
        <v>77617.59</v>
      </c>
      <c r="M90" s="35"/>
      <c r="N90" s="35">
        <v>77617.59</v>
      </c>
      <c r="O90" s="35"/>
      <c r="Q90" s="43" t="s">
        <v>153</v>
      </c>
      <c r="R90" s="33">
        <v>77617.59</v>
      </c>
      <c r="T90" s="33">
        <v>133644.76</v>
      </c>
      <c r="V90" s="33">
        <v>211262.35</v>
      </c>
      <c r="X90" s="31">
        <f t="shared" si="12"/>
        <v>0</v>
      </c>
      <c r="Y90" s="8" t="s">
        <v>153</v>
      </c>
      <c r="Z90" s="7">
        <v>211262.35</v>
      </c>
      <c r="AB90" s="7">
        <v>254382.74</v>
      </c>
      <c r="AD90" s="7">
        <v>465645.09</v>
      </c>
      <c r="AF90" s="31">
        <f t="shared" si="13"/>
        <v>0</v>
      </c>
      <c r="AG90" s="8" t="s">
        <v>32</v>
      </c>
      <c r="AH90" s="7">
        <v>465645.09</v>
      </c>
      <c r="AJ90" s="7">
        <v>241956.59</v>
      </c>
      <c r="AL90" s="7">
        <v>707601.68</v>
      </c>
      <c r="AN90" s="31">
        <f t="shared" si="14"/>
        <v>0</v>
      </c>
      <c r="AO90" s="8" t="s">
        <v>32</v>
      </c>
      <c r="AP90" s="7">
        <v>707601.68</v>
      </c>
      <c r="AR90" s="7">
        <v>228929.85</v>
      </c>
      <c r="AT90" s="7">
        <v>936531.53</v>
      </c>
      <c r="AV90" s="31">
        <f t="shared" si="15"/>
        <v>0</v>
      </c>
      <c r="AW90" s="33" t="s">
        <v>177</v>
      </c>
      <c r="AX90" s="33">
        <v>619425</v>
      </c>
      <c r="AZ90" s="33">
        <v>0</v>
      </c>
      <c r="BB90" s="33">
        <v>619425</v>
      </c>
      <c r="BD90" s="33" t="s">
        <v>173</v>
      </c>
      <c r="BF90" s="33">
        <v>7553037.2199999997</v>
      </c>
      <c r="BH90" s="33">
        <v>0</v>
      </c>
      <c r="BJ90" s="33">
        <v>7553037.2199999997</v>
      </c>
    </row>
    <row r="91" spans="1:62" ht="22.5" x14ac:dyDescent="0.2">
      <c r="A91" s="34" t="s">
        <v>33</v>
      </c>
      <c r="B91" s="36">
        <v>0</v>
      </c>
      <c r="D91" s="36">
        <v>1360663.82</v>
      </c>
      <c r="F91" s="36">
        <v>1360663.82</v>
      </c>
      <c r="H91" s="31">
        <f t="shared" si="11"/>
        <v>0</v>
      </c>
      <c r="I91" s="34" t="s">
        <v>154</v>
      </c>
      <c r="J91" s="34">
        <v>0</v>
      </c>
      <c r="K91" s="34"/>
      <c r="L91" s="34">
        <v>77425.14</v>
      </c>
      <c r="M91" s="34"/>
      <c r="N91" s="34">
        <v>77425.14</v>
      </c>
      <c r="O91" s="34"/>
      <c r="Q91" s="43" t="s">
        <v>33</v>
      </c>
      <c r="R91" s="33">
        <v>77425.14</v>
      </c>
      <c r="T91" s="33">
        <v>502421.09</v>
      </c>
      <c r="V91" s="33">
        <v>579846.23</v>
      </c>
      <c r="X91" s="31">
        <f t="shared" si="12"/>
        <v>0</v>
      </c>
      <c r="Y91" s="6" t="s">
        <v>33</v>
      </c>
      <c r="Z91" s="7">
        <v>579846.23</v>
      </c>
      <c r="AB91" s="7">
        <v>780817.59</v>
      </c>
      <c r="AD91" s="7">
        <v>1360663.82</v>
      </c>
      <c r="AF91" s="31">
        <f t="shared" si="13"/>
        <v>0</v>
      </c>
      <c r="AG91" s="6" t="s">
        <v>155</v>
      </c>
      <c r="AH91" s="7">
        <v>1360663.82</v>
      </c>
      <c r="AJ91" s="7">
        <v>703938.4</v>
      </c>
      <c r="AL91" s="7">
        <v>2064602.22</v>
      </c>
      <c r="AN91" s="31">
        <f t="shared" si="14"/>
        <v>0</v>
      </c>
      <c r="AO91" s="6" t="s">
        <v>154</v>
      </c>
      <c r="AP91" s="7">
        <v>2064602.22</v>
      </c>
      <c r="AR91" s="7">
        <v>457377.39</v>
      </c>
      <c r="AT91" s="7">
        <v>2521979.61</v>
      </c>
      <c r="AV91" s="31">
        <f t="shared" si="15"/>
        <v>0</v>
      </c>
      <c r="AW91" s="33" t="s">
        <v>178</v>
      </c>
      <c r="AY91" s="33">
        <v>619425</v>
      </c>
      <c r="BA91" s="33">
        <v>0</v>
      </c>
      <c r="BC91" s="33">
        <v>619425</v>
      </c>
      <c r="BD91" s="33" t="s">
        <v>174</v>
      </c>
      <c r="BE91" s="33">
        <v>5732726.1600000001</v>
      </c>
      <c r="BG91" s="33">
        <v>0</v>
      </c>
      <c r="BI91" s="33">
        <v>5732726.1600000001</v>
      </c>
    </row>
    <row r="92" spans="1:62" ht="22.5" x14ac:dyDescent="0.2">
      <c r="A92" s="34" t="s">
        <v>34</v>
      </c>
      <c r="B92" s="36">
        <v>0</v>
      </c>
      <c r="D92" s="36">
        <v>264932.59999999998</v>
      </c>
      <c r="F92" s="36">
        <v>264932.59999999998</v>
      </c>
      <c r="G92" s="33"/>
      <c r="H92" s="31">
        <f t="shared" si="11"/>
        <v>0</v>
      </c>
      <c r="I92" s="34" t="s">
        <v>34</v>
      </c>
      <c r="J92" s="34">
        <v>0</v>
      </c>
      <c r="K92" s="34"/>
      <c r="L92" s="34">
        <v>888.01</v>
      </c>
      <c r="M92" s="34"/>
      <c r="N92" s="34">
        <v>888.01</v>
      </c>
      <c r="O92" s="34"/>
      <c r="Q92" s="43" t="s">
        <v>156</v>
      </c>
      <c r="R92" s="33">
        <v>888.01</v>
      </c>
      <c r="T92" s="33">
        <v>24490.83</v>
      </c>
      <c r="V92" s="33">
        <v>25378.84</v>
      </c>
      <c r="X92" s="31">
        <f t="shared" si="12"/>
        <v>0</v>
      </c>
      <c r="Y92" s="6" t="s">
        <v>156</v>
      </c>
      <c r="Z92" s="7">
        <v>25378.84</v>
      </c>
      <c r="AB92" s="7">
        <v>239553.76</v>
      </c>
      <c r="AD92" s="7">
        <v>264932.59999999998</v>
      </c>
      <c r="AF92" s="31">
        <f t="shared" si="13"/>
        <v>0</v>
      </c>
      <c r="AG92" s="6" t="s">
        <v>34</v>
      </c>
      <c r="AH92" s="7">
        <v>264932.59999999998</v>
      </c>
      <c r="AJ92" s="7">
        <v>106787.97</v>
      </c>
      <c r="AL92" s="7">
        <v>371720.57</v>
      </c>
      <c r="AN92" s="31">
        <f t="shared" si="14"/>
        <v>0</v>
      </c>
      <c r="AO92" s="6" t="s">
        <v>34</v>
      </c>
      <c r="AP92" s="7">
        <v>371720.57</v>
      </c>
      <c r="AR92" s="7">
        <v>134045.45000000001</v>
      </c>
      <c r="AT92" s="7">
        <v>505766.02</v>
      </c>
      <c r="AV92" s="31">
        <f t="shared" si="15"/>
        <v>0</v>
      </c>
      <c r="AW92" s="33" t="s">
        <v>179</v>
      </c>
      <c r="AX92" s="33">
        <v>654524259.76999998</v>
      </c>
      <c r="AZ92" s="33">
        <v>0</v>
      </c>
      <c r="BB92" s="33">
        <v>654524259.76999998</v>
      </c>
      <c r="BD92" s="33" t="s">
        <v>176</v>
      </c>
      <c r="BF92" s="33">
        <v>5732726.1600000001</v>
      </c>
      <c r="BH92" s="33">
        <v>0</v>
      </c>
      <c r="BJ92" s="33">
        <v>5732726.1600000001</v>
      </c>
    </row>
    <row r="93" spans="1:62" x14ac:dyDescent="0.2">
      <c r="A93" s="34" t="s">
        <v>35</v>
      </c>
      <c r="B93" s="36">
        <v>0</v>
      </c>
      <c r="D93" s="36">
        <v>22052222.600000001</v>
      </c>
      <c r="F93" s="36">
        <v>22052222.600000001</v>
      </c>
      <c r="G93" s="33"/>
      <c r="H93" s="31">
        <f t="shared" si="11"/>
        <v>0</v>
      </c>
      <c r="I93" s="34" t="s">
        <v>157</v>
      </c>
      <c r="J93" s="34">
        <v>0</v>
      </c>
      <c r="K93" s="34"/>
      <c r="L93" s="34">
        <v>8519221.0700000003</v>
      </c>
      <c r="M93" s="34"/>
      <c r="N93" s="34">
        <v>8519221.0700000003</v>
      </c>
      <c r="O93" s="34"/>
      <c r="Q93" s="43" t="s">
        <v>35</v>
      </c>
      <c r="R93" s="33">
        <v>8519221.0700000003</v>
      </c>
      <c r="T93" s="33">
        <v>6113817.6299999999</v>
      </c>
      <c r="V93" s="33">
        <v>14633038.699999999</v>
      </c>
      <c r="X93" s="31">
        <f t="shared" si="12"/>
        <v>0</v>
      </c>
      <c r="Y93" s="6" t="s">
        <v>35</v>
      </c>
      <c r="Z93" s="7">
        <v>14633038.699999999</v>
      </c>
      <c r="AB93" s="7">
        <v>7419183.9000000004</v>
      </c>
      <c r="AD93" s="7">
        <v>22052222.600000001</v>
      </c>
      <c r="AF93" s="31">
        <f t="shared" si="13"/>
        <v>0</v>
      </c>
      <c r="AG93" s="6" t="s">
        <v>157</v>
      </c>
      <c r="AH93" s="7">
        <v>22052222.600000001</v>
      </c>
      <c r="AJ93" s="7">
        <v>4783376.9000000004</v>
      </c>
      <c r="AL93" s="7">
        <v>26835599.5</v>
      </c>
      <c r="AN93" s="31">
        <f t="shared" si="14"/>
        <v>0</v>
      </c>
      <c r="AO93" s="6" t="s">
        <v>157</v>
      </c>
      <c r="AP93" s="7">
        <v>26835599.5</v>
      </c>
      <c r="AR93" s="7">
        <v>9188851.5299999993</v>
      </c>
      <c r="AT93" s="7">
        <v>36024451.030000001</v>
      </c>
      <c r="AV93" s="31">
        <f t="shared" si="15"/>
        <v>0</v>
      </c>
      <c r="AW93" s="33" t="s">
        <v>180</v>
      </c>
      <c r="AY93" s="33">
        <v>654524259.76999998</v>
      </c>
      <c r="BA93" s="33">
        <v>0</v>
      </c>
      <c r="BC93" s="33">
        <v>654524259.76999998</v>
      </c>
      <c r="BD93" s="33" t="s">
        <v>177</v>
      </c>
      <c r="BE93" s="33">
        <v>619425</v>
      </c>
      <c r="BG93" s="33">
        <v>0</v>
      </c>
      <c r="BI93" s="33">
        <v>619425</v>
      </c>
    </row>
    <row r="94" spans="1:62" x14ac:dyDescent="0.2">
      <c r="A94" s="34"/>
      <c r="B94" s="36"/>
      <c r="D94" s="36"/>
      <c r="F94" s="36"/>
      <c r="G94" s="33"/>
      <c r="H94" s="31">
        <f t="shared" si="11"/>
        <v>0</v>
      </c>
      <c r="I94" s="34"/>
      <c r="J94" s="34"/>
      <c r="K94" s="34"/>
      <c r="L94" s="34"/>
      <c r="M94" s="34"/>
      <c r="N94" s="34"/>
      <c r="O94" s="34"/>
      <c r="Q94" s="43"/>
      <c r="X94" s="31">
        <f t="shared" si="12"/>
        <v>0</v>
      </c>
      <c r="Y94" s="6"/>
      <c r="Z94" s="7"/>
      <c r="AB94" s="7"/>
      <c r="AD94" s="7"/>
      <c r="AF94" s="31">
        <f t="shared" si="13"/>
        <v>0</v>
      </c>
      <c r="AG94" s="6"/>
      <c r="AH94" s="7"/>
      <c r="AJ94" s="7"/>
      <c r="AL94" s="7"/>
      <c r="AN94" s="31">
        <f t="shared" si="14"/>
        <v>0</v>
      </c>
      <c r="AO94" s="6"/>
      <c r="AP94" s="7"/>
      <c r="AR94" s="7"/>
      <c r="AT94" s="7"/>
      <c r="AV94" s="31">
        <f t="shared" si="15"/>
        <v>0</v>
      </c>
      <c r="AW94" s="33" t="s">
        <v>181</v>
      </c>
      <c r="AX94" s="33">
        <v>450000</v>
      </c>
      <c r="AZ94" s="33">
        <v>0</v>
      </c>
      <c r="BB94" s="33">
        <v>450000</v>
      </c>
      <c r="BD94" s="33" t="s">
        <v>178</v>
      </c>
      <c r="BF94" s="33">
        <v>619425</v>
      </c>
      <c r="BH94" s="33">
        <v>0</v>
      </c>
      <c r="BJ94" s="33">
        <v>619425</v>
      </c>
    </row>
    <row r="95" spans="1:62" x14ac:dyDescent="0.2">
      <c r="A95" s="34"/>
      <c r="B95" s="36"/>
      <c r="D95" s="36"/>
      <c r="F95" s="36"/>
      <c r="G95" s="33"/>
      <c r="H95" s="31">
        <f t="shared" si="11"/>
        <v>0</v>
      </c>
      <c r="I95" s="34"/>
      <c r="J95" s="34"/>
      <c r="K95" s="34"/>
      <c r="L95" s="34"/>
      <c r="M95" s="34"/>
      <c r="N95" s="34"/>
      <c r="O95" s="34"/>
      <c r="Q95" s="43"/>
      <c r="X95" s="31">
        <f t="shared" si="12"/>
        <v>0</v>
      </c>
      <c r="Y95" s="6"/>
      <c r="Z95" s="7"/>
      <c r="AB95" s="7"/>
      <c r="AD95" s="7"/>
      <c r="AF95" s="31">
        <f t="shared" si="13"/>
        <v>0</v>
      </c>
      <c r="AG95" s="6"/>
      <c r="AH95" s="7"/>
      <c r="AJ95" s="7"/>
      <c r="AL95" s="7"/>
      <c r="AN95" s="31">
        <f t="shared" si="14"/>
        <v>0</v>
      </c>
      <c r="AO95" s="6"/>
      <c r="AP95" s="7"/>
      <c r="AR95" s="7"/>
      <c r="AT95" s="7"/>
      <c r="AV95" s="31">
        <f t="shared" si="15"/>
        <v>0</v>
      </c>
      <c r="AW95" s="33" t="s">
        <v>182</v>
      </c>
      <c r="AY95" s="33">
        <v>450000</v>
      </c>
      <c r="BA95" s="33">
        <v>0</v>
      </c>
      <c r="BC95" s="33">
        <v>450000</v>
      </c>
      <c r="BD95" s="33" t="s">
        <v>179</v>
      </c>
      <c r="BE95" s="33">
        <v>654524259.76999998</v>
      </c>
      <c r="BG95" s="33">
        <v>0</v>
      </c>
      <c r="BI95" s="33">
        <v>654524259.76999998</v>
      </c>
    </row>
    <row r="96" spans="1:62" ht="22.5" x14ac:dyDescent="0.2">
      <c r="A96" s="34" t="s">
        <v>38</v>
      </c>
      <c r="B96" s="36">
        <v>0</v>
      </c>
      <c r="D96" s="36">
        <v>67246.34</v>
      </c>
      <c r="F96" s="36">
        <v>67246.34</v>
      </c>
      <c r="G96" s="33"/>
      <c r="H96" s="31">
        <f t="shared" si="11"/>
        <v>0</v>
      </c>
      <c r="I96" s="34" t="s">
        <v>38</v>
      </c>
      <c r="J96" s="34">
        <v>0</v>
      </c>
      <c r="K96" s="34"/>
      <c r="L96" s="34">
        <v>7860.12</v>
      </c>
      <c r="M96" s="34"/>
      <c r="N96" s="34">
        <v>7860.12</v>
      </c>
      <c r="O96" s="34"/>
      <c r="Q96" s="43" t="s">
        <v>38</v>
      </c>
      <c r="R96" s="33">
        <v>7860.12</v>
      </c>
      <c r="T96" s="33">
        <v>38783.58</v>
      </c>
      <c r="V96" s="33">
        <v>46643.7</v>
      </c>
      <c r="X96" s="31">
        <f t="shared" si="12"/>
        <v>0</v>
      </c>
      <c r="Y96" s="8" t="s">
        <v>38</v>
      </c>
      <c r="Z96" s="7">
        <v>46643.7</v>
      </c>
      <c r="AB96" s="7">
        <v>20602.64</v>
      </c>
      <c r="AD96" s="7">
        <v>67246.34</v>
      </c>
      <c r="AF96" s="31">
        <f t="shared" si="13"/>
        <v>0</v>
      </c>
      <c r="AG96" s="6" t="s">
        <v>158</v>
      </c>
      <c r="AH96" s="7">
        <v>67246.34</v>
      </c>
      <c r="AJ96" s="7">
        <v>49980.92</v>
      </c>
      <c r="AL96" s="7">
        <v>117227.26</v>
      </c>
      <c r="AN96" s="31">
        <f t="shared" si="14"/>
        <v>0</v>
      </c>
      <c r="AO96" s="6" t="s">
        <v>38</v>
      </c>
      <c r="AP96" s="7">
        <v>117227.26</v>
      </c>
      <c r="AR96" s="7">
        <v>44360.02</v>
      </c>
      <c r="AT96" s="7">
        <v>161587.28</v>
      </c>
      <c r="AV96" s="31">
        <f t="shared" si="15"/>
        <v>0</v>
      </c>
      <c r="AW96" s="33" t="s">
        <v>183</v>
      </c>
      <c r="AX96" s="33">
        <v>15659482.789999999</v>
      </c>
      <c r="AZ96" s="33">
        <v>0</v>
      </c>
      <c r="BA96" s="33">
        <v>11700</v>
      </c>
      <c r="BB96" s="33">
        <v>15647782.789999999</v>
      </c>
      <c r="BD96" s="33" t="s">
        <v>180</v>
      </c>
      <c r="BF96" s="33">
        <v>654524259.76999998</v>
      </c>
      <c r="BH96" s="33">
        <v>0</v>
      </c>
      <c r="BJ96" s="33">
        <v>654524259.76999998</v>
      </c>
    </row>
    <row r="97" spans="1:62" x14ac:dyDescent="0.2">
      <c r="A97" s="34" t="s">
        <v>39</v>
      </c>
      <c r="B97" s="36">
        <v>0</v>
      </c>
      <c r="D97" s="36">
        <v>12793310.08</v>
      </c>
      <c r="F97" s="36">
        <v>12793310.08</v>
      </c>
      <c r="G97" s="33"/>
      <c r="H97" s="31">
        <f t="shared" si="11"/>
        <v>0</v>
      </c>
      <c r="I97" s="35" t="s">
        <v>39</v>
      </c>
      <c r="J97" s="35">
        <v>0</v>
      </c>
      <c r="K97" s="35"/>
      <c r="L97" s="35">
        <v>4132713.99</v>
      </c>
      <c r="M97" s="35"/>
      <c r="N97" s="35">
        <v>4132713.99</v>
      </c>
      <c r="O97" s="35"/>
      <c r="Q97" s="43" t="s">
        <v>39</v>
      </c>
      <c r="R97" s="33">
        <v>4132713.99</v>
      </c>
      <c r="T97" s="33">
        <v>4088023.91</v>
      </c>
      <c r="V97" s="33">
        <v>8220737.9000000004</v>
      </c>
      <c r="X97" s="31">
        <f t="shared" si="12"/>
        <v>0</v>
      </c>
      <c r="Y97" s="6" t="s">
        <v>39</v>
      </c>
      <c r="Z97" s="7">
        <v>8220737.9000000004</v>
      </c>
      <c r="AB97" s="7">
        <v>4572572.18</v>
      </c>
      <c r="AD97" s="7">
        <v>12793310.08</v>
      </c>
      <c r="AF97" s="31">
        <f t="shared" si="13"/>
        <v>0</v>
      </c>
      <c r="AG97" s="8" t="s">
        <v>39</v>
      </c>
      <c r="AH97" s="7">
        <v>12793310.08</v>
      </c>
      <c r="AJ97" s="7">
        <v>6468217.4100000001</v>
      </c>
      <c r="AL97" s="7">
        <v>19261527.489999998</v>
      </c>
      <c r="AN97" s="31">
        <f t="shared" si="14"/>
        <v>0</v>
      </c>
      <c r="AO97" s="8" t="s">
        <v>39</v>
      </c>
      <c r="AP97" s="7">
        <v>19261527.489999998</v>
      </c>
      <c r="AR97" s="7">
        <v>4371781.45</v>
      </c>
      <c r="AT97" s="7">
        <v>23633308.940000001</v>
      </c>
      <c r="AV97" s="31">
        <f t="shared" si="15"/>
        <v>0</v>
      </c>
      <c r="AW97" s="33" t="s">
        <v>184</v>
      </c>
      <c r="AY97" s="33">
        <v>15659482.789999999</v>
      </c>
      <c r="AZ97" s="33">
        <v>11700</v>
      </c>
      <c r="BA97" s="33">
        <v>0</v>
      </c>
      <c r="BC97" s="33">
        <v>15647782.789999999</v>
      </c>
      <c r="BD97" s="33" t="s">
        <v>181</v>
      </c>
      <c r="BE97" s="33">
        <v>450000</v>
      </c>
      <c r="BG97" s="33">
        <v>0</v>
      </c>
      <c r="BI97" s="33">
        <v>450000</v>
      </c>
    </row>
    <row r="98" spans="1:62" x14ac:dyDescent="0.2">
      <c r="A98" s="34" t="s">
        <v>40</v>
      </c>
      <c r="B98" s="36">
        <v>0</v>
      </c>
      <c r="D98" s="36">
        <v>10506533.6</v>
      </c>
      <c r="F98" s="36">
        <v>10506533.6</v>
      </c>
      <c r="G98" s="33"/>
      <c r="H98" s="31">
        <f t="shared" si="11"/>
        <v>0</v>
      </c>
      <c r="I98" s="34" t="s">
        <v>159</v>
      </c>
      <c r="J98" s="34">
        <v>0</v>
      </c>
      <c r="K98" s="34"/>
      <c r="L98" s="34">
        <v>1624900.38</v>
      </c>
      <c r="M98" s="34"/>
      <c r="N98" s="34">
        <v>1624900.38</v>
      </c>
      <c r="O98" s="34"/>
      <c r="Q98" s="43" t="s">
        <v>40</v>
      </c>
      <c r="R98" s="33">
        <v>1624900.38</v>
      </c>
      <c r="T98" s="33">
        <v>1644185.77</v>
      </c>
      <c r="V98" s="33">
        <v>3269086.15</v>
      </c>
      <c r="X98" s="31">
        <f t="shared" si="12"/>
        <v>0</v>
      </c>
      <c r="Y98" s="6" t="s">
        <v>40</v>
      </c>
      <c r="Z98" s="7">
        <v>3269086.15</v>
      </c>
      <c r="AB98" s="7">
        <v>7237447.4500000002</v>
      </c>
      <c r="AD98" s="7">
        <v>10506533.6</v>
      </c>
      <c r="AF98" s="31">
        <f t="shared" si="13"/>
        <v>0</v>
      </c>
      <c r="AG98" s="6" t="s">
        <v>159</v>
      </c>
      <c r="AH98" s="7">
        <v>10506533.6</v>
      </c>
      <c r="AJ98" s="7">
        <v>1604594.72</v>
      </c>
      <c r="AL98" s="7">
        <v>12111128.32</v>
      </c>
      <c r="AN98" s="31">
        <f t="shared" si="14"/>
        <v>0</v>
      </c>
      <c r="AO98" s="6" t="s">
        <v>159</v>
      </c>
      <c r="AP98" s="7">
        <v>12111128.32</v>
      </c>
      <c r="AR98" s="7">
        <v>5273230.3499999996</v>
      </c>
      <c r="AT98" s="7">
        <v>17384358.670000002</v>
      </c>
      <c r="AV98" s="31">
        <f t="shared" si="15"/>
        <v>0</v>
      </c>
      <c r="AW98" s="33" t="s">
        <v>185</v>
      </c>
      <c r="AX98" s="33">
        <v>1066932861.7</v>
      </c>
      <c r="AZ98" s="33">
        <v>0</v>
      </c>
      <c r="BB98" s="33">
        <v>1066932861.7</v>
      </c>
      <c r="BD98" s="33" t="s">
        <v>182</v>
      </c>
      <c r="BF98" s="33">
        <v>450000</v>
      </c>
      <c r="BH98" s="33">
        <v>0</v>
      </c>
      <c r="BJ98" s="33">
        <v>450000</v>
      </c>
    </row>
    <row r="99" spans="1:62" ht="22.5" x14ac:dyDescent="0.2">
      <c r="A99" s="34" t="s">
        <v>41</v>
      </c>
      <c r="B99" s="36">
        <v>0</v>
      </c>
      <c r="D99" s="36">
        <v>10127643.17</v>
      </c>
      <c r="F99" s="36">
        <v>10127643.17</v>
      </c>
      <c r="G99" s="33"/>
      <c r="H99" s="31">
        <f t="shared" si="11"/>
        <v>0</v>
      </c>
      <c r="I99" s="34" t="s">
        <v>41</v>
      </c>
      <c r="J99" s="34">
        <v>0</v>
      </c>
      <c r="K99" s="34"/>
      <c r="L99" s="34">
        <v>1411304.81</v>
      </c>
      <c r="M99" s="34"/>
      <c r="N99" s="34">
        <v>1411304.81</v>
      </c>
      <c r="O99" s="34"/>
      <c r="Q99" s="43" t="s">
        <v>160</v>
      </c>
      <c r="R99" s="33">
        <v>1411304.81</v>
      </c>
      <c r="T99" s="33">
        <v>4736691.51</v>
      </c>
      <c r="V99" s="33">
        <v>6147996.3200000003</v>
      </c>
      <c r="X99" s="31">
        <f t="shared" si="12"/>
        <v>0</v>
      </c>
      <c r="Y99" s="6" t="s">
        <v>160</v>
      </c>
      <c r="Z99" s="7">
        <v>6147996.3200000003</v>
      </c>
      <c r="AB99" s="7">
        <v>3979646.85</v>
      </c>
      <c r="AD99" s="7">
        <v>10127643.17</v>
      </c>
      <c r="AF99" s="31">
        <f t="shared" si="13"/>
        <v>0</v>
      </c>
      <c r="AG99" s="6" t="s">
        <v>41</v>
      </c>
      <c r="AH99" s="7">
        <v>10127643.17</v>
      </c>
      <c r="AJ99" s="7">
        <v>2513842.42</v>
      </c>
      <c r="AL99" s="7">
        <v>12641485.59</v>
      </c>
      <c r="AN99" s="31">
        <f t="shared" si="14"/>
        <v>0</v>
      </c>
      <c r="AO99" s="6" t="s">
        <v>41</v>
      </c>
      <c r="AP99" s="7">
        <v>12641485.59</v>
      </c>
      <c r="AR99" s="7">
        <v>4352137.7300000004</v>
      </c>
      <c r="AT99" s="7">
        <v>16993623.32</v>
      </c>
      <c r="AV99" s="31">
        <f t="shared" si="15"/>
        <v>0</v>
      </c>
      <c r="AW99" s="33" t="s">
        <v>186</v>
      </c>
      <c r="AY99" s="33">
        <v>442952917.07999998</v>
      </c>
      <c r="AZ99" s="33">
        <v>296613939</v>
      </c>
      <c r="BA99" s="33">
        <v>53366624.780000001</v>
      </c>
      <c r="BC99" s="33">
        <v>199705602.86000001</v>
      </c>
      <c r="BD99" s="33" t="s">
        <v>183</v>
      </c>
      <c r="BE99" s="33">
        <v>15647782.789999999</v>
      </c>
      <c r="BG99" s="33">
        <v>36500</v>
      </c>
      <c r="BH99" s="33">
        <v>9200</v>
      </c>
      <c r="BI99" s="33">
        <v>15675082.789999999</v>
      </c>
    </row>
    <row r="100" spans="1:62" ht="22.5" x14ac:dyDescent="0.2">
      <c r="A100" s="34" t="s">
        <v>161</v>
      </c>
      <c r="B100" s="36">
        <v>0</v>
      </c>
      <c r="D100" s="36">
        <v>4263764.8899999997</v>
      </c>
      <c r="F100" s="36">
        <v>4263764.8899999997</v>
      </c>
      <c r="G100" s="33"/>
      <c r="H100" s="31">
        <f t="shared" si="11"/>
        <v>0</v>
      </c>
      <c r="I100" s="34" t="s">
        <v>42</v>
      </c>
      <c r="J100" s="34">
        <v>0</v>
      </c>
      <c r="K100" s="34"/>
      <c r="L100" s="34">
        <v>480158.92</v>
      </c>
      <c r="M100" s="34"/>
      <c r="N100" s="34">
        <v>480158.92</v>
      </c>
      <c r="O100" s="34"/>
      <c r="Q100" s="43" t="s">
        <v>161</v>
      </c>
      <c r="R100" s="33">
        <v>480158.92</v>
      </c>
      <c r="T100" s="33">
        <v>487052.94</v>
      </c>
      <c r="V100" s="33">
        <v>967211.86</v>
      </c>
      <c r="X100" s="31">
        <f t="shared" si="12"/>
        <v>0</v>
      </c>
      <c r="Y100" s="6" t="s">
        <v>161</v>
      </c>
      <c r="Z100" s="7">
        <v>967211.86</v>
      </c>
      <c r="AB100" s="7">
        <v>3296553.03</v>
      </c>
      <c r="AD100" s="7">
        <v>4263764.8899999997</v>
      </c>
      <c r="AF100" s="31">
        <f t="shared" si="13"/>
        <v>0</v>
      </c>
      <c r="AG100" s="6" t="s">
        <v>42</v>
      </c>
      <c r="AH100" s="7">
        <v>4263764.8899999997</v>
      </c>
      <c r="AJ100" s="7">
        <v>338124.62</v>
      </c>
      <c r="AL100" s="7">
        <v>4601889.51</v>
      </c>
      <c r="AN100" s="31">
        <f t="shared" si="14"/>
        <v>0</v>
      </c>
      <c r="AO100" s="6" t="s">
        <v>42</v>
      </c>
      <c r="AP100" s="7">
        <v>4601889.51</v>
      </c>
      <c r="AR100" s="7">
        <v>454068.52</v>
      </c>
      <c r="AT100" s="7">
        <v>5055958.03</v>
      </c>
      <c r="AV100" s="31">
        <f t="shared" si="15"/>
        <v>0</v>
      </c>
      <c r="AW100" s="33" t="s">
        <v>187</v>
      </c>
      <c r="AX100" s="33">
        <v>35381629.149999999</v>
      </c>
      <c r="AZ100" s="33">
        <v>53366624.780000001</v>
      </c>
      <c r="BB100" s="33">
        <v>88748253.930000007</v>
      </c>
      <c r="BD100" s="33" t="s">
        <v>184</v>
      </c>
      <c r="BF100" s="33">
        <v>15647782.789999999</v>
      </c>
      <c r="BG100" s="33">
        <v>9200</v>
      </c>
      <c r="BH100" s="33">
        <v>36500</v>
      </c>
      <c r="BJ100" s="33">
        <v>15675082.789999999</v>
      </c>
    </row>
    <row r="101" spans="1:62" ht="22.5" x14ac:dyDescent="0.2">
      <c r="A101" s="34" t="s">
        <v>43</v>
      </c>
      <c r="B101" s="36">
        <v>0</v>
      </c>
      <c r="D101" s="36">
        <v>27243454.260000002</v>
      </c>
      <c r="F101" s="36">
        <v>27243454.260000002</v>
      </c>
      <c r="G101" s="33"/>
      <c r="H101" s="31">
        <f t="shared" si="11"/>
        <v>0</v>
      </c>
      <c r="I101" s="34" t="s">
        <v>43</v>
      </c>
      <c r="J101" s="34">
        <v>0</v>
      </c>
      <c r="K101" s="34"/>
      <c r="L101" s="34">
        <v>7108262.79</v>
      </c>
      <c r="M101" s="34"/>
      <c r="N101" s="34">
        <v>7108262.79</v>
      </c>
      <c r="O101" s="34"/>
      <c r="Q101" s="43" t="s">
        <v>162</v>
      </c>
      <c r="R101" s="33">
        <v>7108262.79</v>
      </c>
      <c r="T101" s="33">
        <v>9626014.5199999996</v>
      </c>
      <c r="V101" s="33">
        <v>16734277.310000001</v>
      </c>
      <c r="X101" s="31">
        <f t="shared" si="12"/>
        <v>0</v>
      </c>
      <c r="Y101" s="8" t="s">
        <v>162</v>
      </c>
      <c r="Z101" s="7">
        <v>16734277.310000001</v>
      </c>
      <c r="AB101" s="7">
        <v>10509176.949999999</v>
      </c>
      <c r="AD101" s="7">
        <v>27243454.260000002</v>
      </c>
      <c r="AF101" s="31">
        <f t="shared" si="13"/>
        <v>0</v>
      </c>
      <c r="AG101" s="6" t="s">
        <v>43</v>
      </c>
      <c r="AH101" s="7">
        <v>27243454.260000002</v>
      </c>
      <c r="AJ101" s="7">
        <v>9057715.9499999993</v>
      </c>
      <c r="AL101" s="7">
        <v>36301170.210000001</v>
      </c>
      <c r="AN101" s="31">
        <f t="shared" si="14"/>
        <v>0</v>
      </c>
      <c r="AO101" s="6" t="s">
        <v>43</v>
      </c>
      <c r="AP101" s="7">
        <v>36301170.210000001</v>
      </c>
      <c r="AR101" s="7">
        <v>10219277.27</v>
      </c>
      <c r="AT101" s="7">
        <v>46520447.479999997</v>
      </c>
      <c r="AV101" s="31">
        <f t="shared" si="15"/>
        <v>0</v>
      </c>
      <c r="AW101" s="33" t="s">
        <v>188</v>
      </c>
      <c r="AY101" s="33">
        <v>0</v>
      </c>
      <c r="AZ101" s="33">
        <v>296613939</v>
      </c>
      <c r="BA101" s="33">
        <v>296613939</v>
      </c>
      <c r="BC101" s="33">
        <v>0</v>
      </c>
      <c r="BD101" s="33" t="s">
        <v>185</v>
      </c>
      <c r="BE101" s="33">
        <v>1066932861.7</v>
      </c>
      <c r="BG101" s="33">
        <v>0</v>
      </c>
      <c r="BI101" s="33">
        <v>1066932861.7</v>
      </c>
    </row>
    <row r="102" spans="1:62" ht="22.5" x14ac:dyDescent="0.2">
      <c r="A102" s="34" t="s">
        <v>44</v>
      </c>
      <c r="B102" s="36">
        <v>0</v>
      </c>
      <c r="D102" s="36">
        <v>1593304.13</v>
      </c>
      <c r="F102" s="36">
        <v>1593304.13</v>
      </c>
      <c r="G102" s="33"/>
      <c r="H102" s="31">
        <f t="shared" si="11"/>
        <v>0</v>
      </c>
      <c r="I102" s="34" t="s">
        <v>163</v>
      </c>
      <c r="J102" s="34">
        <v>0</v>
      </c>
      <c r="K102" s="34"/>
      <c r="L102" s="34">
        <v>188617.73</v>
      </c>
      <c r="M102" s="34"/>
      <c r="N102" s="34">
        <v>188617.73</v>
      </c>
      <c r="O102" s="34"/>
      <c r="Q102" s="43" t="s">
        <v>164</v>
      </c>
      <c r="R102" s="33">
        <v>188617.73</v>
      </c>
      <c r="T102" s="33">
        <v>370552.64</v>
      </c>
      <c r="V102" s="33">
        <v>559170.37</v>
      </c>
      <c r="X102" s="31">
        <f t="shared" si="12"/>
        <v>0</v>
      </c>
      <c r="Y102" s="6" t="s">
        <v>164</v>
      </c>
      <c r="Z102" s="7">
        <v>559170.37</v>
      </c>
      <c r="AB102" s="7">
        <v>1034133.76</v>
      </c>
      <c r="AD102" s="7">
        <v>1593304.13</v>
      </c>
      <c r="AF102" s="31">
        <f t="shared" si="13"/>
        <v>0</v>
      </c>
      <c r="AG102" s="6" t="s">
        <v>44</v>
      </c>
      <c r="AH102" s="7">
        <v>1593304.13</v>
      </c>
      <c r="AJ102" s="7">
        <v>1038412.4</v>
      </c>
      <c r="AL102" s="7">
        <v>2631716.5299999998</v>
      </c>
      <c r="AN102" s="31">
        <f t="shared" si="14"/>
        <v>0</v>
      </c>
      <c r="AO102" s="6" t="s">
        <v>163</v>
      </c>
      <c r="AP102" s="7">
        <v>2631716.5299999998</v>
      </c>
      <c r="AR102" s="7">
        <v>245063.92</v>
      </c>
      <c r="AT102" s="7">
        <v>2876780.45</v>
      </c>
      <c r="AV102" s="31">
        <f t="shared" si="15"/>
        <v>0</v>
      </c>
      <c r="AW102" s="33" t="s">
        <v>189</v>
      </c>
      <c r="AY102" s="33">
        <v>659361573.76999998</v>
      </c>
      <c r="BA102" s="33">
        <v>296613939</v>
      </c>
      <c r="BC102" s="33">
        <v>955975512.76999998</v>
      </c>
      <c r="BD102" s="33" t="s">
        <v>186</v>
      </c>
      <c r="BF102" s="33">
        <v>199705602.86000001</v>
      </c>
      <c r="BG102" s="33">
        <v>269455997.63</v>
      </c>
      <c r="BH102" s="33">
        <v>106171307.2</v>
      </c>
      <c r="BJ102" s="33">
        <v>36420912.43</v>
      </c>
    </row>
    <row r="103" spans="1:62" x14ac:dyDescent="0.2">
      <c r="A103" s="34" t="s">
        <v>45</v>
      </c>
      <c r="B103" s="36">
        <v>0</v>
      </c>
      <c r="D103" s="36">
        <v>687359.01</v>
      </c>
      <c r="F103" s="36">
        <v>687359.01</v>
      </c>
      <c r="G103" s="33"/>
      <c r="H103" s="31">
        <f t="shared" si="11"/>
        <v>0</v>
      </c>
      <c r="I103" s="34" t="s">
        <v>45</v>
      </c>
      <c r="J103" s="34">
        <v>0</v>
      </c>
      <c r="K103" s="34"/>
      <c r="L103" s="34">
        <v>79214.92</v>
      </c>
      <c r="M103" s="34"/>
      <c r="N103" s="34">
        <v>79214.92</v>
      </c>
      <c r="O103" s="34"/>
      <c r="Q103" s="43" t="s">
        <v>45</v>
      </c>
      <c r="R103" s="33">
        <v>79214.92</v>
      </c>
      <c r="T103" s="33">
        <v>259195.6</v>
      </c>
      <c r="V103" s="33">
        <v>338410.52</v>
      </c>
      <c r="X103" s="31">
        <f t="shared" si="12"/>
        <v>0</v>
      </c>
      <c r="Y103" s="6" t="s">
        <v>45</v>
      </c>
      <c r="Z103" s="7">
        <v>338410.52</v>
      </c>
      <c r="AB103" s="7">
        <v>348948.49</v>
      </c>
      <c r="AD103" s="7">
        <v>687359.01</v>
      </c>
      <c r="AF103" s="31">
        <f t="shared" si="13"/>
        <v>0</v>
      </c>
      <c r="AG103" s="6" t="s">
        <v>45</v>
      </c>
      <c r="AH103" s="7">
        <v>687359.01</v>
      </c>
      <c r="AJ103" s="7">
        <v>281201.36</v>
      </c>
      <c r="AL103" s="7">
        <v>968560.37</v>
      </c>
      <c r="AN103" s="31">
        <f t="shared" si="14"/>
        <v>0</v>
      </c>
      <c r="AO103" s="6" t="s">
        <v>45</v>
      </c>
      <c r="AP103" s="7">
        <v>968560.37</v>
      </c>
      <c r="AR103" s="7">
        <v>364224.84</v>
      </c>
      <c r="AT103" s="7">
        <v>1332785.21</v>
      </c>
      <c r="AV103" s="31">
        <f t="shared" si="15"/>
        <v>0</v>
      </c>
      <c r="AW103" s="33" t="s">
        <v>190</v>
      </c>
      <c r="AY103" s="33">
        <v>1066932861.7</v>
      </c>
      <c r="BA103" s="33">
        <v>0</v>
      </c>
      <c r="BC103" s="33">
        <v>1066932861.7</v>
      </c>
      <c r="BD103" s="33" t="s">
        <v>187</v>
      </c>
      <c r="BE103" s="33">
        <v>88748253.930000007</v>
      </c>
      <c r="BG103" s="33">
        <v>106171307.2</v>
      </c>
      <c r="BI103" s="33">
        <v>194919561.13</v>
      </c>
    </row>
    <row r="104" spans="1:62" x14ac:dyDescent="0.2">
      <c r="A104" s="34" t="s">
        <v>46</v>
      </c>
      <c r="B104" s="36">
        <v>0</v>
      </c>
      <c r="D104" s="36">
        <v>1222599.49</v>
      </c>
      <c r="F104" s="36">
        <v>1222599.49</v>
      </c>
      <c r="G104" s="33"/>
      <c r="H104" s="31">
        <f t="shared" si="11"/>
        <v>0</v>
      </c>
      <c r="I104" s="35" t="s">
        <v>46</v>
      </c>
      <c r="J104" s="35">
        <v>0</v>
      </c>
      <c r="K104" s="35"/>
      <c r="L104" s="35">
        <v>123419.67</v>
      </c>
      <c r="M104" s="35"/>
      <c r="N104" s="35">
        <v>123419.67</v>
      </c>
      <c r="O104" s="35"/>
      <c r="Q104" s="43" t="s">
        <v>165</v>
      </c>
      <c r="R104" s="33">
        <v>123419.67</v>
      </c>
      <c r="T104" s="33">
        <v>618661.28</v>
      </c>
      <c r="V104" s="33">
        <v>742080.95</v>
      </c>
      <c r="X104" s="31">
        <f t="shared" si="12"/>
        <v>0</v>
      </c>
      <c r="Y104" s="6" t="s">
        <v>165</v>
      </c>
      <c r="Z104" s="7">
        <v>742080.95</v>
      </c>
      <c r="AB104" s="7">
        <v>480518.54</v>
      </c>
      <c r="AD104" s="7">
        <v>1222599.49</v>
      </c>
      <c r="AF104" s="31">
        <f t="shared" si="13"/>
        <v>0</v>
      </c>
      <c r="AG104" s="8" t="s">
        <v>46</v>
      </c>
      <c r="AH104" s="7">
        <v>1222599.49</v>
      </c>
      <c r="AJ104" s="7">
        <v>1467567.13</v>
      </c>
      <c r="AL104" s="7">
        <v>2690166.62</v>
      </c>
      <c r="AN104" s="31">
        <f t="shared" si="14"/>
        <v>0</v>
      </c>
      <c r="AO104" s="8" t="s">
        <v>46</v>
      </c>
      <c r="AP104" s="7">
        <v>2690166.62</v>
      </c>
      <c r="AR104" s="7">
        <v>807052.99</v>
      </c>
      <c r="AT104" s="7">
        <v>3497219.61</v>
      </c>
      <c r="AV104" s="31">
        <f t="shared" si="15"/>
        <v>0</v>
      </c>
      <c r="AW104" s="33" t="s">
        <v>191</v>
      </c>
      <c r="AX104" s="33">
        <v>505490969.35000002</v>
      </c>
      <c r="AZ104" s="33">
        <v>164606720.59</v>
      </c>
      <c r="BA104" s="33">
        <v>453398872.87</v>
      </c>
      <c r="BB104" s="33">
        <v>216698817.06999999</v>
      </c>
      <c r="BD104" s="33" t="s">
        <v>188</v>
      </c>
      <c r="BF104" s="33">
        <v>0</v>
      </c>
      <c r="BG104" s="33">
        <v>269455997.63</v>
      </c>
      <c r="BH104" s="33">
        <v>269455997.63</v>
      </c>
      <c r="BJ104" s="33">
        <v>0</v>
      </c>
    </row>
    <row r="105" spans="1:62" x14ac:dyDescent="0.2">
      <c r="A105" s="34" t="s">
        <v>47</v>
      </c>
      <c r="B105" s="36">
        <v>0</v>
      </c>
      <c r="D105" s="36">
        <v>1152521.21</v>
      </c>
      <c r="F105" s="36">
        <v>1152521.21</v>
      </c>
      <c r="G105" s="33"/>
      <c r="H105" s="31">
        <f t="shared" si="11"/>
        <v>0</v>
      </c>
      <c r="I105" s="35" t="s">
        <v>47</v>
      </c>
      <c r="J105" s="35">
        <v>0</v>
      </c>
      <c r="K105" s="35"/>
      <c r="L105" s="35">
        <v>344004.83</v>
      </c>
      <c r="M105" s="35"/>
      <c r="N105" s="35">
        <v>344004.83</v>
      </c>
      <c r="O105" s="35"/>
      <c r="Q105" s="43" t="s">
        <v>47</v>
      </c>
      <c r="R105" s="33">
        <v>344004.83</v>
      </c>
      <c r="T105" s="33">
        <v>413943.91</v>
      </c>
      <c r="V105" s="33">
        <v>757948.74</v>
      </c>
      <c r="X105" s="31">
        <f t="shared" si="12"/>
        <v>0</v>
      </c>
      <c r="Y105" s="6" t="s">
        <v>47</v>
      </c>
      <c r="Z105" s="7">
        <v>757948.74</v>
      </c>
      <c r="AB105" s="7">
        <v>394572.47</v>
      </c>
      <c r="AD105" s="7">
        <v>1152521.21</v>
      </c>
      <c r="AF105" s="31">
        <f t="shared" si="13"/>
        <v>0</v>
      </c>
      <c r="AG105" s="6" t="s">
        <v>47</v>
      </c>
      <c r="AH105" s="7">
        <v>1152521.21</v>
      </c>
      <c r="AJ105" s="7">
        <v>439587.18</v>
      </c>
      <c r="AL105" s="7">
        <v>1592108.39</v>
      </c>
      <c r="AN105" s="31">
        <f t="shared" si="14"/>
        <v>0</v>
      </c>
      <c r="AO105" s="8" t="s">
        <v>47</v>
      </c>
      <c r="AP105" s="7">
        <v>1592108.39</v>
      </c>
      <c r="AR105" s="7">
        <v>526488.17000000004</v>
      </c>
      <c r="AT105" s="7">
        <v>2118596.56</v>
      </c>
      <c r="AV105" s="31">
        <f t="shared" si="15"/>
        <v>0</v>
      </c>
      <c r="AW105" s="33" t="s">
        <v>192</v>
      </c>
      <c r="AY105" s="33">
        <v>35383629.149999999</v>
      </c>
      <c r="AZ105" s="33">
        <v>111242095.81</v>
      </c>
      <c r="BA105" s="33">
        <v>164606720.59</v>
      </c>
      <c r="BC105" s="33">
        <v>88748253.930000007</v>
      </c>
      <c r="BD105" s="33" t="s">
        <v>189</v>
      </c>
      <c r="BF105" s="33">
        <v>955975512.76999998</v>
      </c>
      <c r="BH105" s="33">
        <v>269455997.63</v>
      </c>
      <c r="BJ105" s="33">
        <v>1225431510.4000001</v>
      </c>
    </row>
    <row r="106" spans="1:62" x14ac:dyDescent="0.2">
      <c r="A106" s="34" t="s">
        <v>48</v>
      </c>
      <c r="B106" s="36">
        <v>0</v>
      </c>
      <c r="D106" s="36">
        <v>327426</v>
      </c>
      <c r="F106" s="36">
        <v>327426</v>
      </c>
      <c r="G106" s="33"/>
      <c r="H106" s="31">
        <f t="shared" si="11"/>
        <v>0</v>
      </c>
      <c r="I106" s="34" t="s">
        <v>166</v>
      </c>
      <c r="J106" s="34">
        <v>0</v>
      </c>
      <c r="K106" s="34"/>
      <c r="L106" s="34">
        <v>83973</v>
      </c>
      <c r="M106" s="34"/>
      <c r="N106" s="34">
        <v>83973</v>
      </c>
      <c r="O106" s="34"/>
      <c r="Q106" s="43" t="s">
        <v>167</v>
      </c>
      <c r="R106" s="33">
        <v>83973</v>
      </c>
      <c r="T106" s="33">
        <v>110553</v>
      </c>
      <c r="V106" s="33">
        <v>194526</v>
      </c>
      <c r="X106" s="31">
        <f t="shared" si="12"/>
        <v>0</v>
      </c>
      <c r="Y106" s="6" t="s">
        <v>167</v>
      </c>
      <c r="Z106" s="7">
        <v>194526</v>
      </c>
      <c r="AB106" s="7">
        <v>132900</v>
      </c>
      <c r="AD106" s="7">
        <v>327426</v>
      </c>
      <c r="AF106" s="31">
        <f t="shared" si="13"/>
        <v>0</v>
      </c>
      <c r="AG106" s="6" t="s">
        <v>168</v>
      </c>
      <c r="AH106" s="7">
        <v>327426</v>
      </c>
      <c r="AJ106" s="7">
        <v>99675</v>
      </c>
      <c r="AL106" s="7">
        <v>427101</v>
      </c>
      <c r="AN106" s="31">
        <f t="shared" si="14"/>
        <v>0</v>
      </c>
      <c r="AO106" s="6" t="s">
        <v>166</v>
      </c>
      <c r="AP106" s="7">
        <v>427101</v>
      </c>
      <c r="AR106" s="7">
        <v>133998</v>
      </c>
      <c r="AT106" s="7">
        <v>561099</v>
      </c>
      <c r="AV106" s="31">
        <f t="shared" si="15"/>
        <v>0</v>
      </c>
      <c r="AW106" s="33" t="s">
        <v>193</v>
      </c>
      <c r="AX106" s="33">
        <v>29869180.059999999</v>
      </c>
      <c r="AZ106" s="33">
        <v>342156777.06</v>
      </c>
      <c r="BA106" s="33">
        <v>300565919.73000002</v>
      </c>
      <c r="BB106" s="33">
        <v>71460037.390000001</v>
      </c>
      <c r="BD106" s="33" t="s">
        <v>216</v>
      </c>
      <c r="BF106" s="33">
        <v>1066932861.7</v>
      </c>
      <c r="BH106" s="33">
        <v>0</v>
      </c>
      <c r="BJ106" s="33">
        <v>1066932861.7</v>
      </c>
    </row>
    <row r="107" spans="1:62" ht="22.5" x14ac:dyDescent="0.2">
      <c r="A107" s="34" t="s">
        <v>49</v>
      </c>
      <c r="B107" s="36">
        <v>0</v>
      </c>
      <c r="D107" s="36">
        <v>13704466.460000001</v>
      </c>
      <c r="F107" s="36">
        <v>13704466.460000001</v>
      </c>
      <c r="G107" s="33"/>
      <c r="H107" s="31">
        <f t="shared" si="11"/>
        <v>0</v>
      </c>
      <c r="I107" s="34" t="s">
        <v>169</v>
      </c>
      <c r="J107" s="34">
        <v>0</v>
      </c>
      <c r="K107" s="34"/>
      <c r="L107" s="34">
        <v>4245352.88</v>
      </c>
      <c r="M107" s="34"/>
      <c r="N107" s="34">
        <v>4245352.88</v>
      </c>
      <c r="O107" s="34"/>
      <c r="Q107" s="43" t="s">
        <v>49</v>
      </c>
      <c r="R107" s="33">
        <v>4245352.88</v>
      </c>
      <c r="T107" s="33">
        <v>4157136.13</v>
      </c>
      <c r="V107" s="33">
        <v>8402489.0099999998</v>
      </c>
      <c r="X107" s="31">
        <f t="shared" si="12"/>
        <v>0</v>
      </c>
      <c r="Y107" s="6" t="s">
        <v>49</v>
      </c>
      <c r="Z107" s="7">
        <v>8402489.0099999998</v>
      </c>
      <c r="AB107" s="7">
        <v>5301977.45</v>
      </c>
      <c r="AD107" s="7">
        <v>13704466.460000001</v>
      </c>
      <c r="AF107" s="31">
        <f t="shared" si="13"/>
        <v>0</v>
      </c>
      <c r="AG107" s="6" t="s">
        <v>169</v>
      </c>
      <c r="AH107" s="7">
        <v>13704466.460000001</v>
      </c>
      <c r="AJ107" s="7">
        <v>4619990.72</v>
      </c>
      <c r="AL107" s="7">
        <v>18324457.18</v>
      </c>
      <c r="AN107" s="31">
        <f t="shared" si="14"/>
        <v>0</v>
      </c>
      <c r="AO107" s="6" t="s">
        <v>169</v>
      </c>
      <c r="AP107" s="7">
        <v>18324457.18</v>
      </c>
      <c r="AR107" s="7">
        <v>4852278.97</v>
      </c>
      <c r="AT107" s="7">
        <v>23176736.149999999</v>
      </c>
      <c r="AV107" s="31">
        <f t="shared" si="15"/>
        <v>0</v>
      </c>
      <c r="AW107" s="33" t="s">
        <v>194</v>
      </c>
      <c r="AX107" s="33">
        <v>59222872.909999996</v>
      </c>
      <c r="AZ107" s="33">
        <v>300565919.73000002</v>
      </c>
      <c r="BA107" s="33">
        <v>298098992.26999998</v>
      </c>
      <c r="BB107" s="33">
        <v>61689800.369999997</v>
      </c>
      <c r="BD107" s="33" t="s">
        <v>191</v>
      </c>
      <c r="BE107" s="33">
        <v>216698817.06999999</v>
      </c>
      <c r="BG107" s="33">
        <v>206330538.5</v>
      </c>
      <c r="BH107" s="33">
        <v>420098409.75</v>
      </c>
      <c r="BI107" s="33">
        <v>2930945.82</v>
      </c>
    </row>
    <row r="108" spans="1:62" x14ac:dyDescent="0.2">
      <c r="A108" s="34" t="s">
        <v>50</v>
      </c>
      <c r="B108" s="36">
        <v>0</v>
      </c>
      <c r="D108" s="36">
        <v>420501.05</v>
      </c>
      <c r="F108" s="36">
        <v>420501.05</v>
      </c>
      <c r="G108" s="33"/>
      <c r="H108" s="31">
        <f t="shared" si="11"/>
        <v>0</v>
      </c>
      <c r="I108" s="34"/>
      <c r="J108" s="34"/>
      <c r="K108" s="34"/>
      <c r="L108" s="34"/>
      <c r="M108" s="34"/>
      <c r="N108" s="34"/>
      <c r="O108" s="34"/>
      <c r="Q108" s="43" t="s">
        <v>50</v>
      </c>
      <c r="R108" s="33">
        <v>0</v>
      </c>
      <c r="T108" s="33">
        <v>295935.65000000002</v>
      </c>
      <c r="V108" s="33">
        <v>295935.65000000002</v>
      </c>
      <c r="X108" s="31">
        <f t="shared" si="12"/>
        <v>0</v>
      </c>
      <c r="Y108" s="8" t="s">
        <v>50</v>
      </c>
      <c r="Z108" s="7">
        <v>295935.65000000002</v>
      </c>
      <c r="AB108" s="7">
        <v>124565.4</v>
      </c>
      <c r="AD108" s="7">
        <v>420501.05</v>
      </c>
      <c r="AF108" s="31">
        <f t="shared" si="13"/>
        <v>0</v>
      </c>
      <c r="AG108" s="8" t="s">
        <v>50</v>
      </c>
      <c r="AH108" s="7">
        <v>420501.05</v>
      </c>
      <c r="AJ108" s="7">
        <v>36759.69</v>
      </c>
      <c r="AL108" s="7">
        <v>457260.74</v>
      </c>
      <c r="AN108" s="31">
        <f t="shared" si="14"/>
        <v>0</v>
      </c>
      <c r="AO108" s="8" t="s">
        <v>50</v>
      </c>
      <c r="AP108" s="7">
        <v>457260.74</v>
      </c>
      <c r="AR108" s="7">
        <v>816240.28</v>
      </c>
      <c r="AT108" s="7">
        <v>1273501.02</v>
      </c>
      <c r="AV108" s="31">
        <f>+AP108-AL108</f>
        <v>0</v>
      </c>
      <c r="AW108" s="33" t="s">
        <v>195</v>
      </c>
      <c r="AX108" s="33">
        <v>0</v>
      </c>
      <c r="AZ108" s="33">
        <v>298098992.26999998</v>
      </c>
      <c r="BA108" s="33">
        <v>298098992.26999998</v>
      </c>
      <c r="BB108" s="33">
        <v>0</v>
      </c>
      <c r="BD108" s="33" t="s">
        <v>192</v>
      </c>
      <c r="BF108" s="33">
        <v>88748253.930000007</v>
      </c>
      <c r="BG108" s="33">
        <v>100159231.3</v>
      </c>
      <c r="BH108" s="33">
        <v>206330538.5</v>
      </c>
      <c r="BJ108" s="33">
        <v>194919561.13</v>
      </c>
    </row>
    <row r="109" spans="1:62" x14ac:dyDescent="0.2">
      <c r="A109" s="34" t="s">
        <v>51</v>
      </c>
      <c r="B109" s="36">
        <v>0</v>
      </c>
      <c r="D109" s="36">
        <v>15008355.109999999</v>
      </c>
      <c r="F109" s="36">
        <v>15008355.109999999</v>
      </c>
      <c r="G109" s="33"/>
      <c r="H109" s="31">
        <f t="shared" si="11"/>
        <v>0</v>
      </c>
      <c r="I109" s="34" t="s">
        <v>51</v>
      </c>
      <c r="J109" s="34">
        <v>0</v>
      </c>
      <c r="K109" s="34"/>
      <c r="L109" s="35">
        <v>1249920.1499999999</v>
      </c>
      <c r="M109" s="35"/>
      <c r="N109" s="34">
        <v>1249920.1499999999</v>
      </c>
      <c r="O109" s="34"/>
      <c r="Q109" s="43" t="s">
        <v>51</v>
      </c>
      <c r="R109" s="33">
        <v>1249920.1499999999</v>
      </c>
      <c r="T109" s="33">
        <v>2996876.79</v>
      </c>
      <c r="V109" s="33">
        <v>4246796.9400000004</v>
      </c>
      <c r="X109" s="31">
        <f t="shared" si="12"/>
        <v>0</v>
      </c>
      <c r="Y109" s="6" t="s">
        <v>51</v>
      </c>
      <c r="Z109" s="7">
        <v>4246796.9400000004</v>
      </c>
      <c r="AB109" s="7">
        <v>10761558.17</v>
      </c>
      <c r="AD109" s="7">
        <v>15008355.109999999</v>
      </c>
      <c r="AF109" s="31">
        <f t="shared" si="13"/>
        <v>0</v>
      </c>
      <c r="AG109" s="6" t="s">
        <v>51</v>
      </c>
      <c r="AH109" s="7">
        <v>15008355.109999999</v>
      </c>
      <c r="AJ109" s="7">
        <v>6970301.0999999996</v>
      </c>
      <c r="AL109" s="7">
        <v>21978656.210000001</v>
      </c>
      <c r="AN109" s="31">
        <f t="shared" si="14"/>
        <v>0</v>
      </c>
      <c r="AO109" s="6" t="s">
        <v>51</v>
      </c>
      <c r="AP109" s="7">
        <v>21978656.210000001</v>
      </c>
      <c r="AR109" s="7">
        <v>5839743.8099999996</v>
      </c>
      <c r="AT109" s="7">
        <v>27818400.02</v>
      </c>
      <c r="AV109" s="31">
        <f t="shared" ref="AV109:AV142" si="16">+AP109-AL109</f>
        <v>0</v>
      </c>
      <c r="AW109" s="33" t="s">
        <v>197</v>
      </c>
      <c r="AX109" s="33">
        <v>507733468.52999997</v>
      </c>
      <c r="AZ109" s="33">
        <v>298098992.26999998</v>
      </c>
      <c r="BB109" s="33">
        <v>805832460.79999995</v>
      </c>
      <c r="BD109" s="33" t="s">
        <v>193</v>
      </c>
      <c r="BE109" s="33">
        <v>71460037.390000001</v>
      </c>
      <c r="BG109" s="33">
        <v>319939178.44999999</v>
      </c>
      <c r="BH109" s="33">
        <v>390720383.36000001</v>
      </c>
      <c r="BI109" s="33">
        <v>678832.48</v>
      </c>
    </row>
    <row r="110" spans="1:62" x14ac:dyDescent="0.2">
      <c r="A110" s="34" t="s">
        <v>170</v>
      </c>
      <c r="B110" s="36">
        <v>0</v>
      </c>
      <c r="D110" s="36">
        <v>3671914.2</v>
      </c>
      <c r="F110" s="36">
        <v>3671914.2</v>
      </c>
      <c r="G110" s="33"/>
      <c r="H110" s="31">
        <f t="shared" si="11"/>
        <v>0</v>
      </c>
      <c r="I110" s="35" t="s">
        <v>170</v>
      </c>
      <c r="J110" s="35">
        <v>0</v>
      </c>
      <c r="K110" s="35"/>
      <c r="L110" s="34">
        <v>27000</v>
      </c>
      <c r="M110" s="34"/>
      <c r="N110" s="35">
        <v>27000</v>
      </c>
      <c r="O110" s="35"/>
      <c r="Q110" s="43" t="s">
        <v>170</v>
      </c>
      <c r="R110" s="33">
        <v>27000</v>
      </c>
      <c r="T110" s="33">
        <v>1134690</v>
      </c>
      <c r="V110" s="33">
        <v>1161690</v>
      </c>
      <c r="X110" s="31">
        <f t="shared" si="12"/>
        <v>0</v>
      </c>
      <c r="Y110" s="6" t="s">
        <v>170</v>
      </c>
      <c r="Z110" s="7">
        <v>1161690</v>
      </c>
      <c r="AB110" s="7">
        <v>2510224.2000000002</v>
      </c>
      <c r="AD110" s="7">
        <v>3671914.2</v>
      </c>
      <c r="AF110" s="31">
        <f t="shared" si="13"/>
        <v>0</v>
      </c>
      <c r="AG110" s="8" t="s">
        <v>170</v>
      </c>
      <c r="AH110" s="7">
        <v>3671914.2</v>
      </c>
      <c r="AJ110" s="7">
        <v>598235</v>
      </c>
      <c r="AL110" s="7">
        <v>4270149.2</v>
      </c>
      <c r="AN110" s="31">
        <f t="shared" si="14"/>
        <v>0</v>
      </c>
      <c r="AO110" s="8" t="s">
        <v>170</v>
      </c>
      <c r="AP110" s="7">
        <v>4270149.2</v>
      </c>
      <c r="AR110" s="7">
        <v>2814113</v>
      </c>
      <c r="AT110" s="7">
        <v>7084262.2000000002</v>
      </c>
      <c r="AV110" s="31">
        <f t="shared" si="16"/>
        <v>0</v>
      </c>
      <c r="AX110" s="33">
        <v>4548871710.75</v>
      </c>
      <c r="AY110" s="33">
        <v>4548871710.75</v>
      </c>
      <c r="AZ110" s="33">
        <v>17926957767.130005</v>
      </c>
      <c r="BA110" s="33">
        <v>17926957767.129997</v>
      </c>
      <c r="BB110" s="33">
        <v>5191887665.1399994</v>
      </c>
      <c r="BC110" s="33">
        <v>5191887665.1399994</v>
      </c>
      <c r="BD110" s="33" t="s">
        <v>194</v>
      </c>
      <c r="BE110" s="33">
        <v>61689800.369999997</v>
      </c>
      <c r="BG110" s="33">
        <v>390720383.36000001</v>
      </c>
      <c r="BH110" s="33">
        <v>432598090.82999998</v>
      </c>
      <c r="BI110" s="33">
        <v>19812092.899999999</v>
      </c>
    </row>
    <row r="111" spans="1:62" x14ac:dyDescent="0.2">
      <c r="A111" s="34" t="s">
        <v>53</v>
      </c>
      <c r="B111" s="36">
        <v>0</v>
      </c>
      <c r="D111" s="36">
        <v>1926804.87</v>
      </c>
      <c r="F111" s="36">
        <v>1926804.87</v>
      </c>
      <c r="G111" s="33"/>
      <c r="H111" s="31">
        <f t="shared" si="11"/>
        <v>0</v>
      </c>
      <c r="I111" s="34" t="s">
        <v>53</v>
      </c>
      <c r="J111" s="34">
        <v>0</v>
      </c>
      <c r="K111" s="34"/>
      <c r="L111" s="35">
        <v>244068.35</v>
      </c>
      <c r="M111" s="35"/>
      <c r="N111" s="34">
        <v>244068.35</v>
      </c>
      <c r="O111" s="34"/>
      <c r="Q111" s="43" t="s">
        <v>171</v>
      </c>
      <c r="R111" s="33">
        <v>244068.35</v>
      </c>
      <c r="T111" s="33">
        <v>256418.57</v>
      </c>
      <c r="V111" s="33">
        <v>500486.92</v>
      </c>
      <c r="X111" s="31">
        <f t="shared" si="12"/>
        <v>0</v>
      </c>
      <c r="Y111" s="6" t="s">
        <v>171</v>
      </c>
      <c r="Z111" s="7">
        <v>500486.92</v>
      </c>
      <c r="AB111" s="7">
        <v>1426317.95</v>
      </c>
      <c r="AD111" s="7">
        <v>1926804.87</v>
      </c>
      <c r="AF111" s="31">
        <f t="shared" si="13"/>
        <v>0</v>
      </c>
      <c r="AG111" s="6" t="s">
        <v>53</v>
      </c>
      <c r="AH111" s="7">
        <v>1926804.87</v>
      </c>
      <c r="AJ111" s="7">
        <v>302055.93</v>
      </c>
      <c r="AL111" s="7">
        <v>2228860.7999999998</v>
      </c>
      <c r="AN111" s="31">
        <f t="shared" si="14"/>
        <v>0</v>
      </c>
      <c r="AO111" s="6" t="s">
        <v>53</v>
      </c>
      <c r="AP111" s="7">
        <v>2228860.7999999998</v>
      </c>
      <c r="AR111" s="7">
        <v>1547161.61</v>
      </c>
      <c r="AT111" s="7">
        <v>3776022.41</v>
      </c>
      <c r="AV111" s="31">
        <f t="shared" si="16"/>
        <v>0</v>
      </c>
      <c r="BD111" s="33" t="s">
        <v>195</v>
      </c>
      <c r="BE111" s="33">
        <v>0</v>
      </c>
      <c r="BG111" s="33">
        <v>432598090.82999998</v>
      </c>
      <c r="BH111" s="33">
        <v>432598090.82999998</v>
      </c>
      <c r="BI111" s="33">
        <v>0</v>
      </c>
    </row>
    <row r="112" spans="1:62" x14ac:dyDescent="0.2">
      <c r="A112" s="33"/>
      <c r="B112" s="33"/>
      <c r="C112" s="33"/>
      <c r="D112" s="33"/>
      <c r="E112" s="33"/>
      <c r="F112" s="33"/>
      <c r="G112" s="33"/>
      <c r="H112" s="31">
        <f t="shared" si="11"/>
        <v>0</v>
      </c>
      <c r="I112" s="34"/>
      <c r="J112" s="34"/>
      <c r="K112" s="34"/>
      <c r="L112" s="35"/>
      <c r="M112" s="35"/>
      <c r="N112" s="34"/>
      <c r="O112" s="34"/>
      <c r="Q112" s="43"/>
      <c r="X112" s="31">
        <f t="shared" si="12"/>
        <v>0</v>
      </c>
      <c r="Y112" s="6"/>
      <c r="Z112" s="7"/>
      <c r="AB112" s="7"/>
      <c r="AD112" s="7"/>
      <c r="AF112" s="31">
        <f t="shared" si="13"/>
        <v>0</v>
      </c>
      <c r="AG112" s="6"/>
      <c r="AH112" s="7"/>
      <c r="AJ112" s="7"/>
      <c r="AL112" s="7"/>
      <c r="AN112" s="31">
        <f t="shared" si="14"/>
        <v>0</v>
      </c>
      <c r="AO112" s="6"/>
      <c r="AP112" s="7"/>
      <c r="AR112" s="7"/>
      <c r="AT112" s="7"/>
      <c r="AV112" s="31">
        <f t="shared" si="16"/>
        <v>0</v>
      </c>
      <c r="BD112" s="33" t="s">
        <v>197</v>
      </c>
      <c r="BE112" s="33">
        <v>805832460.79999995</v>
      </c>
      <c r="BG112" s="33">
        <v>432598090.82999998</v>
      </c>
      <c r="BI112" s="33">
        <v>1238430551.6300001</v>
      </c>
    </row>
    <row r="113" spans="1:62" x14ac:dyDescent="0.2">
      <c r="A113" s="34" t="s">
        <v>55</v>
      </c>
      <c r="B113" s="36">
        <v>0</v>
      </c>
      <c r="D113" s="36">
        <v>158347.38</v>
      </c>
      <c r="F113" s="36">
        <v>158347.38</v>
      </c>
      <c r="G113" s="33"/>
      <c r="H113" s="31">
        <f t="shared" si="11"/>
        <v>0</v>
      </c>
      <c r="I113" s="34"/>
      <c r="J113" s="34"/>
      <c r="K113" s="34"/>
      <c r="L113" s="35"/>
      <c r="M113" s="35"/>
      <c r="N113" s="34"/>
      <c r="O113" s="34"/>
      <c r="Q113" s="43" t="s">
        <v>55</v>
      </c>
      <c r="R113" s="33">
        <v>0</v>
      </c>
      <c r="T113" s="33">
        <v>79173.69</v>
      </c>
      <c r="V113" s="33">
        <v>79173.69</v>
      </c>
      <c r="X113" s="31">
        <f t="shared" si="12"/>
        <v>0</v>
      </c>
      <c r="Y113" s="8" t="s">
        <v>55</v>
      </c>
      <c r="Z113" s="7">
        <v>79173.69</v>
      </c>
      <c r="AB113" s="7">
        <v>79173.69</v>
      </c>
      <c r="AD113" s="7">
        <v>158347.38</v>
      </c>
      <c r="AF113" s="31">
        <f t="shared" si="13"/>
        <v>0</v>
      </c>
      <c r="AG113" s="8" t="s">
        <v>55</v>
      </c>
      <c r="AH113" s="7">
        <v>158347.38</v>
      </c>
      <c r="AJ113" s="7">
        <v>79173.69</v>
      </c>
      <c r="AL113" s="7">
        <v>237521.07</v>
      </c>
      <c r="AN113" s="31">
        <f t="shared" si="14"/>
        <v>0</v>
      </c>
      <c r="AO113" s="8" t="s">
        <v>55</v>
      </c>
      <c r="AP113" s="7">
        <v>237521.07</v>
      </c>
      <c r="AR113" s="7">
        <v>79173.69</v>
      </c>
      <c r="AT113" s="7">
        <v>316694.76</v>
      </c>
      <c r="AV113" s="31">
        <f t="shared" si="16"/>
        <v>0</v>
      </c>
      <c r="BD113" s="33" t="s">
        <v>217</v>
      </c>
      <c r="BE113" s="33">
        <v>5191887665.1399994</v>
      </c>
      <c r="BF113" s="33">
        <v>5191887665.1399994</v>
      </c>
      <c r="BG113" s="33">
        <v>16712884190.84</v>
      </c>
      <c r="BH113" s="33">
        <v>16712884190.839994</v>
      </c>
      <c r="BI113" s="33">
        <v>5651537400.499999</v>
      </c>
      <c r="BJ113" s="33">
        <v>5651537400.499999</v>
      </c>
    </row>
    <row r="114" spans="1:62" x14ac:dyDescent="0.2">
      <c r="A114" s="34" t="s">
        <v>172</v>
      </c>
      <c r="B114" s="36">
        <v>7553037.2199999997</v>
      </c>
      <c r="D114" s="36">
        <v>0</v>
      </c>
      <c r="F114" s="36">
        <v>7553037.2199999997</v>
      </c>
      <c r="G114" s="33"/>
      <c r="H114" s="31">
        <f t="shared" si="11"/>
        <v>0</v>
      </c>
      <c r="I114" s="35" t="s">
        <v>172</v>
      </c>
      <c r="J114" s="35">
        <v>7553037.2199999997</v>
      </c>
      <c r="K114" s="35"/>
      <c r="L114" s="35">
        <v>0</v>
      </c>
      <c r="M114" s="33"/>
      <c r="N114" s="35">
        <v>7553037.2199999997</v>
      </c>
      <c r="O114" s="35"/>
      <c r="Q114" s="43" t="s">
        <v>172</v>
      </c>
      <c r="R114" s="33">
        <v>7553037.2199999997</v>
      </c>
      <c r="T114" s="33">
        <v>0</v>
      </c>
      <c r="V114" s="33">
        <v>7553037.2199999997</v>
      </c>
      <c r="X114" s="31">
        <f t="shared" si="12"/>
        <v>0</v>
      </c>
      <c r="Y114" s="6" t="s">
        <v>172</v>
      </c>
      <c r="Z114" s="7">
        <v>7553037.2199999997</v>
      </c>
      <c r="AB114" s="7">
        <v>0</v>
      </c>
      <c r="AD114" s="7">
        <v>7553037.2199999997</v>
      </c>
      <c r="AF114" s="31">
        <f t="shared" si="13"/>
        <v>0</v>
      </c>
      <c r="AG114" s="8" t="s">
        <v>172</v>
      </c>
      <c r="AH114" s="7">
        <v>7553037.2199999997</v>
      </c>
      <c r="AJ114" s="7">
        <v>0</v>
      </c>
      <c r="AL114" s="7">
        <v>7553037.2199999997</v>
      </c>
      <c r="AN114" s="31">
        <f t="shared" si="14"/>
        <v>0</v>
      </c>
      <c r="AO114" s="8" t="s">
        <v>172</v>
      </c>
      <c r="AP114" s="7">
        <v>7553037.2199999997</v>
      </c>
      <c r="AR114" s="7">
        <v>0</v>
      </c>
      <c r="AT114" s="7">
        <v>7553037.2199999997</v>
      </c>
      <c r="AV114" s="31">
        <f t="shared" si="16"/>
        <v>0</v>
      </c>
    </row>
    <row r="115" spans="1:62" x14ac:dyDescent="0.2">
      <c r="A115" s="34" t="s">
        <v>173</v>
      </c>
      <c r="C115" s="36">
        <v>7553037.2199999997</v>
      </c>
      <c r="E115" s="40">
        <v>0</v>
      </c>
      <c r="G115" s="50">
        <v>7553037.2199999997</v>
      </c>
      <c r="I115" s="35" t="s">
        <v>173</v>
      </c>
      <c r="J115" s="35"/>
      <c r="K115" s="35">
        <v>7553037.2199999997</v>
      </c>
      <c r="L115" s="35"/>
      <c r="M115" s="34">
        <v>0</v>
      </c>
      <c r="N115" s="35"/>
      <c r="O115" s="35">
        <v>7553037.2199999997</v>
      </c>
      <c r="Q115" s="43" t="s">
        <v>173</v>
      </c>
      <c r="S115" s="42">
        <v>7553037.2199999997</v>
      </c>
      <c r="U115" s="33">
        <v>0</v>
      </c>
      <c r="W115" s="33">
        <v>7553037.2199999997</v>
      </c>
      <c r="X115" s="31">
        <f t="shared" si="12"/>
        <v>0</v>
      </c>
      <c r="Y115" s="8" t="s">
        <v>173</v>
      </c>
      <c r="Z115" s="7"/>
      <c r="AA115" s="33">
        <v>7553037.2199999997</v>
      </c>
      <c r="AB115" s="7"/>
      <c r="AC115" s="33">
        <v>0</v>
      </c>
      <c r="AD115" s="7"/>
      <c r="AE115" s="33">
        <v>7553037.2199999997</v>
      </c>
      <c r="AF115" s="31">
        <f t="shared" si="13"/>
        <v>0</v>
      </c>
      <c r="AG115" s="8" t="s">
        <v>173</v>
      </c>
      <c r="AI115" s="7">
        <v>7553037.2199999997</v>
      </c>
      <c r="AK115" s="7">
        <v>0</v>
      </c>
      <c r="AM115" s="7">
        <v>7553037.2199999997</v>
      </c>
      <c r="AN115" s="31">
        <f t="shared" si="14"/>
        <v>0</v>
      </c>
      <c r="AO115" s="8" t="s">
        <v>173</v>
      </c>
      <c r="AQ115" s="7">
        <v>7553037.2199999997</v>
      </c>
      <c r="AS115" s="7">
        <v>0</v>
      </c>
      <c r="AU115" s="7">
        <v>7553037.2199999997</v>
      </c>
      <c r="AV115" s="31">
        <f t="shared" si="16"/>
        <v>0</v>
      </c>
    </row>
    <row r="116" spans="1:62" x14ac:dyDescent="0.2">
      <c r="A116" s="34" t="s">
        <v>174</v>
      </c>
      <c r="B116" s="36">
        <v>5732726.1600000001</v>
      </c>
      <c r="D116" s="36">
        <v>0</v>
      </c>
      <c r="F116" s="36">
        <v>5732726.1600000001</v>
      </c>
      <c r="G116" s="33"/>
      <c r="I116" s="51" t="s">
        <v>174</v>
      </c>
      <c r="J116" s="51">
        <v>5732726.1600000001</v>
      </c>
      <c r="K116" s="51"/>
      <c r="L116" s="51">
        <v>0</v>
      </c>
      <c r="M116" s="35"/>
      <c r="N116" s="51">
        <v>5732726.1600000001</v>
      </c>
      <c r="O116" s="51"/>
      <c r="Q116" s="43" t="s">
        <v>174</v>
      </c>
      <c r="R116" s="33">
        <v>5732726.1600000001</v>
      </c>
      <c r="T116" s="33">
        <v>0</v>
      </c>
      <c r="V116" s="33">
        <v>5732726.1600000001</v>
      </c>
      <c r="X116" s="31">
        <f t="shared" si="12"/>
        <v>0</v>
      </c>
      <c r="Y116" s="6" t="s">
        <v>174</v>
      </c>
      <c r="Z116" s="7">
        <v>5732726.1600000001</v>
      </c>
      <c r="AB116" s="7">
        <v>0</v>
      </c>
      <c r="AD116" s="7">
        <v>5732726.1600000001</v>
      </c>
      <c r="AF116" s="31">
        <f t="shared" si="13"/>
        <v>0</v>
      </c>
      <c r="AG116" s="8" t="s">
        <v>174</v>
      </c>
      <c r="AH116" s="7">
        <v>5732726.1600000001</v>
      </c>
      <c r="AJ116" s="7" t="s">
        <v>175</v>
      </c>
      <c r="AL116" s="7">
        <v>5732726.1600000001</v>
      </c>
      <c r="AN116" s="31">
        <f t="shared" si="14"/>
        <v>0</v>
      </c>
      <c r="AO116" s="8" t="s">
        <v>174</v>
      </c>
      <c r="AP116" s="6">
        <v>5732726.1600000001</v>
      </c>
      <c r="AR116" s="7">
        <v>0</v>
      </c>
      <c r="AT116" s="7">
        <v>5732726.1600000001</v>
      </c>
      <c r="AV116" s="31">
        <f t="shared" si="16"/>
        <v>0</v>
      </c>
    </row>
    <row r="117" spans="1:62" x14ac:dyDescent="0.2">
      <c r="A117" s="34" t="s">
        <v>176</v>
      </c>
      <c r="C117" s="36">
        <v>5732726.1600000001</v>
      </c>
      <c r="E117" s="40">
        <v>0</v>
      </c>
      <c r="G117" s="50">
        <v>5732726.1600000001</v>
      </c>
      <c r="I117" s="35" t="s">
        <v>176</v>
      </c>
      <c r="J117" s="35"/>
      <c r="K117" s="35">
        <v>5732726.1600000001</v>
      </c>
      <c r="L117" s="35"/>
      <c r="M117" s="35">
        <v>0</v>
      </c>
      <c r="N117" s="35"/>
      <c r="O117" s="51">
        <v>5732726.1600000001</v>
      </c>
      <c r="Q117" s="43" t="s">
        <v>176</v>
      </c>
      <c r="S117" s="42">
        <v>5732726.1600000001</v>
      </c>
      <c r="U117" s="33">
        <v>0</v>
      </c>
      <c r="W117" s="33">
        <v>5732726.1600000001</v>
      </c>
      <c r="X117" s="31">
        <f t="shared" si="12"/>
        <v>0</v>
      </c>
      <c r="Y117" s="8" t="s">
        <v>176</v>
      </c>
      <c r="Z117" s="7"/>
      <c r="AA117" s="33">
        <v>5732726.1600000001</v>
      </c>
      <c r="AB117" s="7"/>
      <c r="AC117" s="33">
        <v>0</v>
      </c>
      <c r="AD117" s="7"/>
      <c r="AE117" s="33">
        <v>5732726.1600000001</v>
      </c>
      <c r="AF117" s="31">
        <f t="shared" si="13"/>
        <v>0</v>
      </c>
      <c r="AG117" s="8" t="s">
        <v>176</v>
      </c>
      <c r="AI117" s="7">
        <v>5732726.1600000001</v>
      </c>
      <c r="AK117" s="7">
        <v>0</v>
      </c>
      <c r="AM117" s="7">
        <v>5732726.1600000001</v>
      </c>
      <c r="AN117" s="31">
        <f t="shared" si="14"/>
        <v>0</v>
      </c>
      <c r="AO117" s="8" t="s">
        <v>176</v>
      </c>
      <c r="AP117" s="28"/>
      <c r="AQ117" s="7">
        <v>5732726.1600000001</v>
      </c>
      <c r="AS117" s="7">
        <v>0</v>
      </c>
      <c r="AU117" s="7">
        <v>5732726.1600000001</v>
      </c>
      <c r="AV117" s="31">
        <f t="shared" si="16"/>
        <v>0</v>
      </c>
    </row>
    <row r="118" spans="1:62" x14ac:dyDescent="0.2">
      <c r="A118" s="34" t="s">
        <v>177</v>
      </c>
      <c r="B118" s="36">
        <v>619425</v>
      </c>
      <c r="D118" s="36">
        <v>0</v>
      </c>
      <c r="F118" s="36">
        <v>619425</v>
      </c>
      <c r="G118" s="33"/>
      <c r="I118" s="35" t="s">
        <v>177</v>
      </c>
      <c r="J118" s="35">
        <v>619425</v>
      </c>
      <c r="K118" s="35"/>
      <c r="L118" s="35">
        <v>0</v>
      </c>
      <c r="M118" s="51"/>
      <c r="N118" s="35">
        <v>619425</v>
      </c>
      <c r="O118" s="35"/>
      <c r="Q118" s="43" t="s">
        <v>177</v>
      </c>
      <c r="R118" s="33">
        <v>619425</v>
      </c>
      <c r="T118" s="33">
        <v>0</v>
      </c>
      <c r="V118" s="33">
        <v>619425</v>
      </c>
      <c r="X118" s="31">
        <f t="shared" si="12"/>
        <v>0</v>
      </c>
      <c r="Y118" s="8" t="s">
        <v>177</v>
      </c>
      <c r="Z118" s="7">
        <v>619425</v>
      </c>
      <c r="AB118" s="7">
        <v>0</v>
      </c>
      <c r="AD118" s="7">
        <v>619425</v>
      </c>
      <c r="AF118" s="31">
        <f t="shared" si="13"/>
        <v>0</v>
      </c>
      <c r="AG118" s="8" t="s">
        <v>177</v>
      </c>
      <c r="AH118" s="7">
        <v>619425</v>
      </c>
      <c r="AJ118" s="7">
        <v>0</v>
      </c>
      <c r="AL118" s="7">
        <v>619425</v>
      </c>
      <c r="AN118" s="31">
        <f t="shared" si="14"/>
        <v>0</v>
      </c>
      <c r="AO118" s="8" t="s">
        <v>177</v>
      </c>
      <c r="AP118" s="6">
        <v>619425</v>
      </c>
      <c r="AR118" s="7">
        <v>0</v>
      </c>
      <c r="AT118" s="7">
        <v>619425</v>
      </c>
      <c r="AV118" s="31">
        <f t="shared" si="16"/>
        <v>0</v>
      </c>
    </row>
    <row r="119" spans="1:62" x14ac:dyDescent="0.2">
      <c r="A119" s="34" t="s">
        <v>178</v>
      </c>
      <c r="C119" s="36">
        <v>619425</v>
      </c>
      <c r="E119" s="40">
        <v>0</v>
      </c>
      <c r="G119" s="50">
        <v>619425</v>
      </c>
      <c r="I119" s="35" t="s">
        <v>178</v>
      </c>
      <c r="J119" s="35"/>
      <c r="K119" s="35">
        <v>619425</v>
      </c>
      <c r="L119" s="35"/>
      <c r="M119" s="35">
        <v>0</v>
      </c>
      <c r="N119" s="35"/>
      <c r="O119" s="35">
        <v>619425</v>
      </c>
      <c r="Q119" s="43" t="s">
        <v>178</v>
      </c>
      <c r="S119" s="42">
        <v>619425</v>
      </c>
      <c r="U119" s="33">
        <v>0</v>
      </c>
      <c r="W119" s="33">
        <v>619425</v>
      </c>
      <c r="X119" s="31">
        <f t="shared" si="12"/>
        <v>0</v>
      </c>
      <c r="Y119" s="8" t="s">
        <v>178</v>
      </c>
      <c r="AA119" s="7">
        <v>619425</v>
      </c>
      <c r="AC119" s="7">
        <v>0</v>
      </c>
      <c r="AE119" s="7">
        <v>619425</v>
      </c>
      <c r="AF119" s="31">
        <f t="shared" si="13"/>
        <v>0</v>
      </c>
      <c r="AG119" s="8" t="s">
        <v>178</v>
      </c>
      <c r="AI119" s="7">
        <v>619425</v>
      </c>
      <c r="AK119" s="7">
        <v>0</v>
      </c>
      <c r="AM119" s="7">
        <v>619425</v>
      </c>
      <c r="AN119" s="31">
        <f t="shared" si="14"/>
        <v>0</v>
      </c>
      <c r="AO119" s="8" t="s">
        <v>178</v>
      </c>
      <c r="AP119" s="28"/>
      <c r="AQ119" s="7">
        <v>619425</v>
      </c>
      <c r="AS119" s="7">
        <v>0</v>
      </c>
      <c r="AU119" s="7">
        <v>619425</v>
      </c>
      <c r="AV119" s="31">
        <f t="shared" si="16"/>
        <v>0</v>
      </c>
    </row>
    <row r="120" spans="1:62" x14ac:dyDescent="0.2">
      <c r="A120" s="34" t="s">
        <v>179</v>
      </c>
      <c r="B120" s="36">
        <v>654524259.76999998</v>
      </c>
      <c r="D120" s="36">
        <v>0</v>
      </c>
      <c r="F120" s="36">
        <v>654524259.76999998</v>
      </c>
      <c r="G120" s="33"/>
      <c r="I120" s="35" t="s">
        <v>179</v>
      </c>
      <c r="J120" s="35">
        <v>654524259.76999998</v>
      </c>
      <c r="K120" s="35"/>
      <c r="L120" s="35">
        <v>0</v>
      </c>
      <c r="M120" s="35"/>
      <c r="N120" s="35">
        <v>654524259.76999998</v>
      </c>
      <c r="O120" s="35"/>
      <c r="Q120" s="43" t="s">
        <v>179</v>
      </c>
      <c r="R120" s="33">
        <v>654524259.76999998</v>
      </c>
      <c r="T120" s="33">
        <v>0</v>
      </c>
      <c r="V120" s="33">
        <v>654524259.76999998</v>
      </c>
      <c r="X120" s="31">
        <f t="shared" si="12"/>
        <v>0</v>
      </c>
      <c r="Y120" s="8" t="s">
        <v>179</v>
      </c>
      <c r="Z120" s="7">
        <v>654524259.76999998</v>
      </c>
      <c r="AB120" s="7">
        <v>0</v>
      </c>
      <c r="AD120" s="7">
        <v>654524259.76999998</v>
      </c>
      <c r="AF120" s="31">
        <f t="shared" si="13"/>
        <v>0</v>
      </c>
      <c r="AG120" s="8" t="s">
        <v>179</v>
      </c>
      <c r="AH120" s="7">
        <v>654524259.76999998</v>
      </c>
      <c r="AJ120" s="7">
        <v>0</v>
      </c>
      <c r="AL120" s="7">
        <v>654524259.76999998</v>
      </c>
      <c r="AN120" s="31">
        <f t="shared" si="14"/>
        <v>0</v>
      </c>
      <c r="AO120" s="8" t="s">
        <v>179</v>
      </c>
      <c r="AP120" s="6">
        <v>654524259.76999998</v>
      </c>
      <c r="AR120" s="7">
        <v>0</v>
      </c>
      <c r="AT120" s="7">
        <v>654524259.76999998</v>
      </c>
      <c r="AV120" s="31">
        <f t="shared" si="16"/>
        <v>0</v>
      </c>
    </row>
    <row r="121" spans="1:62" x14ac:dyDescent="0.2">
      <c r="A121" s="34" t="s">
        <v>180</v>
      </c>
      <c r="C121" s="36">
        <v>654524259.76999998</v>
      </c>
      <c r="E121" s="40">
        <v>0</v>
      </c>
      <c r="G121" s="50">
        <v>654524259.76999998</v>
      </c>
      <c r="I121" s="35" t="s">
        <v>180</v>
      </c>
      <c r="J121" s="35"/>
      <c r="K121" s="35">
        <v>654524259.76999998</v>
      </c>
      <c r="L121" s="35"/>
      <c r="M121" s="35">
        <v>0</v>
      </c>
      <c r="N121" s="35"/>
      <c r="O121" s="35">
        <v>654524259.76999998</v>
      </c>
      <c r="Q121" s="43" t="s">
        <v>180</v>
      </c>
      <c r="S121" s="42">
        <v>654524259.76999998</v>
      </c>
      <c r="U121" s="33">
        <v>0</v>
      </c>
      <c r="W121" s="33">
        <v>654524259.76999998</v>
      </c>
      <c r="X121" s="31">
        <f t="shared" si="12"/>
        <v>0</v>
      </c>
      <c r="Y121" s="8" t="s">
        <v>180</v>
      </c>
      <c r="AA121" s="7">
        <v>654524259.76999998</v>
      </c>
      <c r="AC121" s="7">
        <v>0</v>
      </c>
      <c r="AE121" s="7">
        <v>654524259.76999998</v>
      </c>
      <c r="AF121" s="31">
        <f t="shared" si="13"/>
        <v>0</v>
      </c>
      <c r="AG121" s="8" t="s">
        <v>180</v>
      </c>
      <c r="AI121" s="7">
        <v>654524259.76999998</v>
      </c>
      <c r="AK121" s="7">
        <v>0</v>
      </c>
      <c r="AM121" s="7">
        <v>654524259.76999998</v>
      </c>
      <c r="AN121" s="31">
        <f t="shared" si="14"/>
        <v>0</v>
      </c>
      <c r="AO121" s="8" t="s">
        <v>180</v>
      </c>
      <c r="AP121" s="28"/>
      <c r="AQ121" s="7">
        <v>654524259.76999998</v>
      </c>
      <c r="AS121" s="7">
        <v>0</v>
      </c>
      <c r="AU121" s="7">
        <v>654524259.76999998</v>
      </c>
      <c r="AV121" s="31">
        <f t="shared" si="16"/>
        <v>0</v>
      </c>
    </row>
    <row r="122" spans="1:62" x14ac:dyDescent="0.2">
      <c r="A122" s="34" t="s">
        <v>181</v>
      </c>
      <c r="B122" s="36">
        <v>450000</v>
      </c>
      <c r="D122" s="36">
        <v>0</v>
      </c>
      <c r="F122" s="36">
        <v>450000</v>
      </c>
      <c r="G122" s="33"/>
      <c r="I122" s="35" t="s">
        <v>181</v>
      </c>
      <c r="J122" s="35">
        <v>450000</v>
      </c>
      <c r="K122" s="35"/>
      <c r="L122" s="35">
        <v>0</v>
      </c>
      <c r="M122" s="35"/>
      <c r="N122" s="35">
        <v>450000</v>
      </c>
      <c r="O122" s="35"/>
      <c r="Q122" s="43" t="s">
        <v>181</v>
      </c>
      <c r="R122" s="33">
        <v>450000</v>
      </c>
      <c r="T122" s="33">
        <v>0</v>
      </c>
      <c r="V122" s="33">
        <v>450000</v>
      </c>
      <c r="X122" s="31">
        <f t="shared" si="12"/>
        <v>0</v>
      </c>
      <c r="Y122" s="8" t="s">
        <v>181</v>
      </c>
      <c r="Z122" s="7">
        <v>450000</v>
      </c>
      <c r="AB122" s="7">
        <v>0</v>
      </c>
      <c r="AD122" s="7">
        <v>450000</v>
      </c>
      <c r="AF122" s="31">
        <f t="shared" si="13"/>
        <v>0</v>
      </c>
      <c r="AG122" s="8" t="s">
        <v>181</v>
      </c>
      <c r="AH122" s="7">
        <v>450000</v>
      </c>
      <c r="AJ122" s="7">
        <v>0</v>
      </c>
      <c r="AL122" s="7">
        <v>450000</v>
      </c>
      <c r="AN122" s="31">
        <f t="shared" si="14"/>
        <v>0</v>
      </c>
      <c r="AO122" s="8" t="s">
        <v>181</v>
      </c>
      <c r="AP122" s="6">
        <v>450000</v>
      </c>
      <c r="AR122" s="7">
        <v>0</v>
      </c>
      <c r="AT122" s="7">
        <v>450000</v>
      </c>
      <c r="AV122" s="31">
        <f t="shared" si="16"/>
        <v>0</v>
      </c>
    </row>
    <row r="123" spans="1:62" x14ac:dyDescent="0.2">
      <c r="A123" s="34" t="s">
        <v>182</v>
      </c>
      <c r="C123" s="36">
        <v>450000</v>
      </c>
      <c r="E123" s="40">
        <v>0</v>
      </c>
      <c r="G123" s="50">
        <v>450000</v>
      </c>
      <c r="I123" s="35" t="s">
        <v>182</v>
      </c>
      <c r="J123" s="35"/>
      <c r="K123" s="35">
        <v>450000</v>
      </c>
      <c r="L123" s="33"/>
      <c r="M123" s="35">
        <v>0</v>
      </c>
      <c r="N123" s="35"/>
      <c r="O123" s="35">
        <v>450000</v>
      </c>
      <c r="Q123" s="43" t="s">
        <v>182</v>
      </c>
      <c r="S123" s="42">
        <v>450000</v>
      </c>
      <c r="U123" s="33">
        <v>0</v>
      </c>
      <c r="W123" s="33">
        <v>450000</v>
      </c>
      <c r="X123" s="31">
        <f t="shared" si="12"/>
        <v>0</v>
      </c>
      <c r="Y123" s="8" t="s">
        <v>182</v>
      </c>
      <c r="AA123" s="7">
        <v>450000</v>
      </c>
      <c r="AC123" s="7">
        <v>0</v>
      </c>
      <c r="AE123" s="7">
        <v>450000</v>
      </c>
      <c r="AF123" s="31">
        <f t="shared" si="13"/>
        <v>0</v>
      </c>
      <c r="AG123" s="8" t="s">
        <v>182</v>
      </c>
      <c r="AI123" s="7">
        <v>450000</v>
      </c>
      <c r="AK123" s="7">
        <v>0</v>
      </c>
      <c r="AM123" s="7">
        <v>450000</v>
      </c>
      <c r="AN123" s="31">
        <f t="shared" si="14"/>
        <v>0</v>
      </c>
      <c r="AO123" s="8" t="s">
        <v>182</v>
      </c>
      <c r="AP123" s="28"/>
      <c r="AQ123" s="7">
        <v>450000</v>
      </c>
      <c r="AS123" s="7">
        <v>0</v>
      </c>
      <c r="AU123" s="7">
        <v>450000</v>
      </c>
      <c r="AV123" s="31">
        <f t="shared" si="16"/>
        <v>0</v>
      </c>
    </row>
    <row r="124" spans="1:62" x14ac:dyDescent="0.2">
      <c r="A124" s="34" t="s">
        <v>183</v>
      </c>
      <c r="B124" s="36">
        <v>14060197.59</v>
      </c>
      <c r="D124" s="36">
        <v>1715234.63</v>
      </c>
      <c r="E124" s="40">
        <v>165750</v>
      </c>
      <c r="F124" s="36">
        <v>15609682.220000001</v>
      </c>
      <c r="G124" s="33"/>
      <c r="I124" s="35" t="s">
        <v>183</v>
      </c>
      <c r="J124" s="35">
        <v>14060197.59</v>
      </c>
      <c r="K124" s="35"/>
      <c r="L124" s="35">
        <v>119445</v>
      </c>
      <c r="M124" s="35">
        <v>21900</v>
      </c>
      <c r="N124" s="35">
        <v>14157742.59</v>
      </c>
      <c r="O124" s="35"/>
      <c r="Q124" s="43" t="s">
        <v>183</v>
      </c>
      <c r="R124" s="33">
        <v>14157742.59</v>
      </c>
      <c r="T124" s="33">
        <v>901449.63</v>
      </c>
      <c r="U124" s="33">
        <v>37600</v>
      </c>
      <c r="V124" s="33">
        <v>15021592.220000001</v>
      </c>
      <c r="X124" s="31">
        <f t="shared" si="12"/>
        <v>0</v>
      </c>
      <c r="Y124" s="8" t="s">
        <v>183</v>
      </c>
      <c r="Z124" s="7">
        <v>15021592.220000001</v>
      </c>
      <c r="AB124" s="7">
        <v>694340</v>
      </c>
      <c r="AC124" s="33">
        <v>106250</v>
      </c>
      <c r="AD124" s="7">
        <v>15609682.220000001</v>
      </c>
      <c r="AF124" s="31">
        <f t="shared" si="13"/>
        <v>0</v>
      </c>
      <c r="AG124" s="8" t="s">
        <v>183</v>
      </c>
      <c r="AH124" s="7">
        <v>15609682.220000001</v>
      </c>
      <c r="AJ124" s="7">
        <v>20615.29</v>
      </c>
      <c r="AK124" s="7">
        <v>8400</v>
      </c>
      <c r="AL124" s="7">
        <v>15621897.51</v>
      </c>
      <c r="AN124" s="31">
        <f t="shared" si="14"/>
        <v>0</v>
      </c>
      <c r="AO124" s="8" t="s">
        <v>183</v>
      </c>
      <c r="AP124" s="6">
        <v>15621897.51</v>
      </c>
      <c r="AR124" s="7">
        <v>56685.279999999999</v>
      </c>
      <c r="AS124" s="7">
        <v>7900</v>
      </c>
      <c r="AT124" s="7">
        <v>15670682.789999999</v>
      </c>
      <c r="AV124" s="31">
        <f t="shared" si="16"/>
        <v>0</v>
      </c>
    </row>
    <row r="125" spans="1:62" x14ac:dyDescent="0.2">
      <c r="A125" s="34" t="s">
        <v>184</v>
      </c>
      <c r="C125" s="36">
        <v>14060197.59</v>
      </c>
      <c r="D125" s="36">
        <v>165750</v>
      </c>
      <c r="E125" s="40">
        <v>1715234.63</v>
      </c>
      <c r="G125" s="50">
        <v>15609682.220000001</v>
      </c>
      <c r="I125" s="35" t="s">
        <v>184</v>
      </c>
      <c r="J125" s="35"/>
      <c r="K125" s="35">
        <v>14060197.59</v>
      </c>
      <c r="L125" s="35">
        <v>21900</v>
      </c>
      <c r="M125" s="35">
        <v>119445</v>
      </c>
      <c r="N125" s="35"/>
      <c r="O125" s="35">
        <v>14157742.59</v>
      </c>
      <c r="Q125" s="43" t="s">
        <v>184</v>
      </c>
      <c r="S125" s="42">
        <v>14157742.59</v>
      </c>
      <c r="T125" s="33">
        <v>37600</v>
      </c>
      <c r="U125" s="33">
        <v>901449.63</v>
      </c>
      <c r="W125" s="33">
        <v>15021592.220000001</v>
      </c>
      <c r="X125" s="31">
        <f t="shared" si="12"/>
        <v>0</v>
      </c>
      <c r="Y125" s="8" t="s">
        <v>184</v>
      </c>
      <c r="AA125" s="7">
        <v>15021592.220000001</v>
      </c>
      <c r="AB125" s="33">
        <v>106250</v>
      </c>
      <c r="AC125" s="7">
        <v>694340</v>
      </c>
      <c r="AE125" s="7">
        <v>15609682.220000001</v>
      </c>
      <c r="AF125" s="31">
        <f t="shared" si="13"/>
        <v>0</v>
      </c>
      <c r="AG125" s="8" t="s">
        <v>184</v>
      </c>
      <c r="AI125" s="7">
        <v>15609682.220000001</v>
      </c>
      <c r="AJ125" s="7">
        <v>8400</v>
      </c>
      <c r="AK125" s="7">
        <v>20615.29</v>
      </c>
      <c r="AM125" s="7">
        <v>15621897.51</v>
      </c>
      <c r="AN125" s="31">
        <f t="shared" si="14"/>
        <v>0</v>
      </c>
      <c r="AO125" s="8" t="s">
        <v>184</v>
      </c>
      <c r="AP125" s="28"/>
      <c r="AQ125" s="7">
        <v>15621897.51</v>
      </c>
      <c r="AR125" s="7">
        <v>7900</v>
      </c>
      <c r="AS125" s="7">
        <v>56685.279999999999</v>
      </c>
      <c r="AU125" s="7">
        <v>15670682.789999999</v>
      </c>
      <c r="AV125" s="31">
        <f t="shared" si="16"/>
        <v>0</v>
      </c>
    </row>
    <row r="126" spans="1:62" x14ac:dyDescent="0.2">
      <c r="A126" s="34"/>
      <c r="C126" s="36"/>
      <c r="D126" s="36"/>
      <c r="E126" s="40"/>
      <c r="G126" s="50"/>
      <c r="I126" s="35"/>
      <c r="J126" s="35"/>
      <c r="K126" s="35"/>
      <c r="L126" s="35"/>
      <c r="M126" s="35"/>
      <c r="N126" s="35"/>
      <c r="O126" s="35"/>
      <c r="Q126" s="43"/>
      <c r="X126" s="31">
        <f t="shared" si="12"/>
        <v>0</v>
      </c>
      <c r="Y126" s="8"/>
      <c r="AA126" s="7"/>
      <c r="AC126" s="7"/>
      <c r="AE126" s="7"/>
      <c r="AF126" s="31">
        <f t="shared" si="13"/>
        <v>0</v>
      </c>
      <c r="AG126" s="8"/>
      <c r="AI126" s="7"/>
      <c r="AJ126" s="7"/>
      <c r="AK126" s="7"/>
      <c r="AM126" s="7"/>
      <c r="AN126" s="31">
        <f t="shared" si="14"/>
        <v>0</v>
      </c>
      <c r="AO126" s="8"/>
      <c r="AP126" s="28"/>
      <c r="AQ126" s="7"/>
      <c r="AR126" s="7"/>
      <c r="AS126" s="7"/>
      <c r="AU126" s="7"/>
      <c r="AV126" s="31">
        <f t="shared" si="16"/>
        <v>0</v>
      </c>
    </row>
    <row r="127" spans="1:62" x14ac:dyDescent="0.2">
      <c r="A127" s="34"/>
      <c r="C127" s="36"/>
      <c r="D127" s="36"/>
      <c r="E127" s="40"/>
      <c r="G127" s="50"/>
      <c r="I127" s="35"/>
      <c r="J127" s="35"/>
      <c r="K127" s="35"/>
      <c r="L127" s="35"/>
      <c r="M127" s="35"/>
      <c r="N127" s="35"/>
      <c r="O127" s="35"/>
      <c r="Q127" s="43"/>
      <c r="X127" s="31">
        <f t="shared" si="12"/>
        <v>0</v>
      </c>
      <c r="Y127" s="8"/>
      <c r="AA127" s="7"/>
      <c r="AC127" s="7"/>
      <c r="AE127" s="7"/>
      <c r="AF127" s="31">
        <f t="shared" si="13"/>
        <v>0</v>
      </c>
      <c r="AG127" s="8"/>
      <c r="AI127" s="7"/>
      <c r="AJ127" s="7"/>
      <c r="AK127" s="7"/>
      <c r="AM127" s="7"/>
      <c r="AN127" s="31">
        <f t="shared" si="14"/>
        <v>0</v>
      </c>
      <c r="AO127" s="8"/>
      <c r="AP127" s="28"/>
      <c r="AQ127" s="7"/>
      <c r="AR127" s="7"/>
      <c r="AS127" s="7"/>
      <c r="AU127" s="7"/>
      <c r="AV127" s="31">
        <f t="shared" si="16"/>
        <v>0</v>
      </c>
    </row>
    <row r="128" spans="1:62" x14ac:dyDescent="0.2">
      <c r="A128" s="34"/>
      <c r="C128" s="36"/>
      <c r="D128" s="36"/>
      <c r="E128" s="40"/>
      <c r="G128" s="50"/>
      <c r="I128" s="35"/>
      <c r="J128" s="35"/>
      <c r="K128" s="35"/>
      <c r="L128" s="35"/>
      <c r="M128" s="35"/>
      <c r="N128" s="35"/>
      <c r="O128" s="35"/>
      <c r="Q128" s="43"/>
      <c r="X128" s="31">
        <f t="shared" si="12"/>
        <v>0</v>
      </c>
      <c r="Y128" s="8"/>
      <c r="AA128" s="7"/>
      <c r="AC128" s="7"/>
      <c r="AE128" s="7"/>
      <c r="AF128" s="31">
        <f t="shared" si="13"/>
        <v>0</v>
      </c>
      <c r="AG128" s="8"/>
      <c r="AI128" s="7"/>
      <c r="AJ128" s="7"/>
      <c r="AK128" s="7"/>
      <c r="AM128" s="7"/>
      <c r="AN128" s="31">
        <f t="shared" si="14"/>
        <v>0</v>
      </c>
      <c r="AO128" s="8"/>
      <c r="AP128" s="28"/>
      <c r="AQ128" s="7"/>
      <c r="AR128" s="7"/>
      <c r="AS128" s="7"/>
      <c r="AU128" s="7"/>
      <c r="AV128" s="31">
        <f t="shared" si="16"/>
        <v>0</v>
      </c>
    </row>
    <row r="129" spans="1:72" x14ac:dyDescent="0.2">
      <c r="A129" s="34" t="s">
        <v>185</v>
      </c>
      <c r="B129" s="29">
        <v>0</v>
      </c>
      <c r="D129" s="36">
        <v>1066932861.7</v>
      </c>
      <c r="F129" s="36">
        <v>1066932861.7</v>
      </c>
      <c r="G129" s="33"/>
      <c r="I129" s="35" t="s">
        <v>185</v>
      </c>
      <c r="J129" s="35">
        <v>0</v>
      </c>
      <c r="K129" s="35"/>
      <c r="L129" s="35">
        <v>1066932861.7</v>
      </c>
      <c r="M129" s="35"/>
      <c r="N129" s="35">
        <v>1066932861.7</v>
      </c>
      <c r="O129" s="35"/>
      <c r="Q129" s="43" t="s">
        <v>185</v>
      </c>
      <c r="R129" s="33">
        <v>1066932861.7</v>
      </c>
      <c r="T129" s="33">
        <v>0</v>
      </c>
      <c r="V129" s="33">
        <v>1066932861.7</v>
      </c>
      <c r="X129" s="31">
        <f t="shared" si="12"/>
        <v>0</v>
      </c>
      <c r="Y129" s="8" t="s">
        <v>185</v>
      </c>
      <c r="Z129" s="7">
        <v>1066932861.7</v>
      </c>
      <c r="AB129" s="7">
        <v>0</v>
      </c>
      <c r="AD129" s="7">
        <v>1066932861.7</v>
      </c>
      <c r="AF129" s="31">
        <f t="shared" si="13"/>
        <v>0</v>
      </c>
      <c r="AG129" s="8" t="s">
        <v>185</v>
      </c>
      <c r="AH129" s="7">
        <v>1066932861.7</v>
      </c>
      <c r="AJ129" s="7">
        <v>0</v>
      </c>
      <c r="AL129" s="7">
        <v>1066932861.7</v>
      </c>
      <c r="AN129" s="31">
        <f t="shared" si="14"/>
        <v>0</v>
      </c>
      <c r="AO129" s="8" t="s">
        <v>185</v>
      </c>
      <c r="AP129" s="6">
        <v>1066932861.7</v>
      </c>
      <c r="AR129" s="7">
        <v>0</v>
      </c>
      <c r="AT129" s="7">
        <v>1066932861.7</v>
      </c>
      <c r="AV129" s="31">
        <f t="shared" si="16"/>
        <v>0</v>
      </c>
    </row>
    <row r="130" spans="1:72" x14ac:dyDescent="0.2">
      <c r="A130" s="43" t="s">
        <v>186</v>
      </c>
      <c r="B130" s="30"/>
      <c r="C130" s="40">
        <v>0</v>
      </c>
      <c r="D130" s="40">
        <v>363782258.17000002</v>
      </c>
      <c r="E130" s="40">
        <v>1070573708.0700001</v>
      </c>
      <c r="F130" s="42"/>
      <c r="G130" s="52">
        <v>706791449.89999998</v>
      </c>
      <c r="I130" s="35" t="s">
        <v>186</v>
      </c>
      <c r="J130" s="35"/>
      <c r="K130" s="35">
        <v>0</v>
      </c>
      <c r="L130" s="35">
        <v>113430310.79000001</v>
      </c>
      <c r="M130" s="35">
        <v>1066932861.7</v>
      </c>
      <c r="N130" s="35"/>
      <c r="O130" s="35">
        <v>953502550.90999997</v>
      </c>
      <c r="Q130" s="43" t="s">
        <v>186</v>
      </c>
      <c r="S130" s="42">
        <v>953502550.90999997</v>
      </c>
      <c r="T130" s="33">
        <v>141450945.90000001</v>
      </c>
      <c r="U130" s="33">
        <v>0</v>
      </c>
      <c r="W130" s="33">
        <v>812051605.00999999</v>
      </c>
      <c r="X130" s="31">
        <f t="shared" si="12"/>
        <v>0</v>
      </c>
      <c r="Y130" s="8" t="s">
        <v>186</v>
      </c>
      <c r="AA130" s="7">
        <v>812051605.00999999</v>
      </c>
      <c r="AB130" s="33">
        <v>108901001.48</v>
      </c>
      <c r="AC130" s="7">
        <v>3640846.37</v>
      </c>
      <c r="AE130" s="7">
        <v>706791449.89999998</v>
      </c>
      <c r="AF130" s="31">
        <f t="shared" si="13"/>
        <v>0</v>
      </c>
      <c r="AG130" s="8" t="s">
        <v>186</v>
      </c>
      <c r="AI130" s="7">
        <v>706791449.89999998</v>
      </c>
      <c r="AJ130" s="7">
        <v>114410731.84</v>
      </c>
      <c r="AK130" s="7">
        <v>31460917.5</v>
      </c>
      <c r="AM130" s="7">
        <v>623841635.55999994</v>
      </c>
      <c r="AN130" s="31">
        <f t="shared" si="14"/>
        <v>0</v>
      </c>
      <c r="AO130" s="8" t="s">
        <v>186</v>
      </c>
      <c r="AP130" s="28"/>
      <c r="AQ130" s="7">
        <v>623841635.55999994</v>
      </c>
      <c r="AR130" s="7">
        <v>85911865.049999997</v>
      </c>
      <c r="AS130" s="7">
        <v>0</v>
      </c>
      <c r="AU130" s="7">
        <v>537929770.50999999</v>
      </c>
      <c r="AV130" s="31">
        <f t="shared" si="16"/>
        <v>0</v>
      </c>
    </row>
    <row r="131" spans="1:72" ht="22.5" x14ac:dyDescent="0.2">
      <c r="A131" s="34" t="s">
        <v>187</v>
      </c>
      <c r="D131" s="36">
        <v>3640846.37</v>
      </c>
      <c r="F131" s="36">
        <v>3640846.37</v>
      </c>
      <c r="G131" s="36"/>
      <c r="I131" s="35"/>
      <c r="J131" s="35"/>
      <c r="K131" s="35"/>
      <c r="L131" s="35"/>
      <c r="M131" s="35"/>
      <c r="N131" s="35"/>
      <c r="O131" s="35"/>
      <c r="Q131" s="43"/>
      <c r="X131" s="31">
        <f t="shared" si="12"/>
        <v>0</v>
      </c>
      <c r="Y131" s="8" t="s">
        <v>187</v>
      </c>
      <c r="Z131" s="7">
        <v>0</v>
      </c>
      <c r="AB131" s="7">
        <v>3640846.37</v>
      </c>
      <c r="AC131" s="7"/>
      <c r="AD131" s="7">
        <v>3640846.37</v>
      </c>
      <c r="AF131" s="31">
        <f t="shared" si="13"/>
        <v>0</v>
      </c>
      <c r="AG131" s="6" t="s">
        <v>187</v>
      </c>
      <c r="AH131" s="7">
        <v>3640846.37</v>
      </c>
      <c r="AJ131" s="7">
        <v>31460917.5</v>
      </c>
      <c r="AL131" s="7">
        <v>35101763.869999997</v>
      </c>
      <c r="AN131" s="31">
        <f t="shared" si="14"/>
        <v>0</v>
      </c>
      <c r="AO131" s="8" t="s">
        <v>187</v>
      </c>
      <c r="AP131" s="6">
        <v>35101763.869999997</v>
      </c>
      <c r="AR131" s="7">
        <v>0</v>
      </c>
      <c r="AT131" s="7">
        <v>35101763.869999997</v>
      </c>
      <c r="AV131" s="31">
        <f t="shared" si="16"/>
        <v>0</v>
      </c>
    </row>
    <row r="132" spans="1:72" x14ac:dyDescent="0.2">
      <c r="A132" s="34" t="s">
        <v>188</v>
      </c>
      <c r="C132" s="36">
        <v>0</v>
      </c>
      <c r="D132" s="36">
        <v>363782258.17000002</v>
      </c>
      <c r="E132" s="40">
        <v>363782258.17000002</v>
      </c>
      <c r="G132" s="50">
        <v>0</v>
      </c>
      <c r="I132" s="35" t="s">
        <v>188</v>
      </c>
      <c r="J132" s="35"/>
      <c r="K132" s="35">
        <v>0</v>
      </c>
      <c r="L132" s="35">
        <v>113430310.79000001</v>
      </c>
      <c r="M132" s="35">
        <v>113430310.79000001</v>
      </c>
      <c r="N132" s="35"/>
      <c r="O132" s="35">
        <v>0</v>
      </c>
      <c r="Q132" s="43" t="s">
        <v>188</v>
      </c>
      <c r="S132" s="42">
        <v>0</v>
      </c>
      <c r="T132" s="33">
        <v>141450945.90000001</v>
      </c>
      <c r="U132" s="33">
        <v>141450945.90000001</v>
      </c>
      <c r="W132" s="33">
        <v>0</v>
      </c>
      <c r="X132" s="31">
        <f t="shared" si="12"/>
        <v>0</v>
      </c>
      <c r="Y132" s="8" t="s">
        <v>188</v>
      </c>
      <c r="AA132" s="7">
        <v>0</v>
      </c>
      <c r="AB132" s="7">
        <v>108901001.48</v>
      </c>
      <c r="AC132" s="7">
        <v>108901001.48</v>
      </c>
      <c r="AE132" s="7">
        <v>0</v>
      </c>
      <c r="AF132" s="31">
        <f t="shared" si="13"/>
        <v>0</v>
      </c>
      <c r="AG132" s="8" t="s">
        <v>188</v>
      </c>
      <c r="AI132" s="7">
        <v>0</v>
      </c>
      <c r="AJ132" s="7">
        <v>114410731.84</v>
      </c>
      <c r="AK132" s="7">
        <v>114410731.84</v>
      </c>
      <c r="AM132" s="7">
        <v>0</v>
      </c>
      <c r="AN132" s="31">
        <f t="shared" si="14"/>
        <v>0</v>
      </c>
      <c r="AO132" s="8" t="s">
        <v>188</v>
      </c>
      <c r="AP132" s="28"/>
      <c r="AQ132" s="7">
        <v>0</v>
      </c>
      <c r="AR132" s="7">
        <v>85911865.049999997</v>
      </c>
      <c r="AS132" s="7">
        <v>85911865.049999997</v>
      </c>
      <c r="AU132" s="7">
        <v>0</v>
      </c>
      <c r="AV132" s="31">
        <f t="shared" si="16"/>
        <v>0</v>
      </c>
    </row>
    <row r="133" spans="1:72" x14ac:dyDescent="0.2">
      <c r="A133" s="34" t="s">
        <v>189</v>
      </c>
      <c r="C133" s="36">
        <v>0</v>
      </c>
      <c r="E133" s="40">
        <v>363782258.17000002</v>
      </c>
      <c r="G133" s="50">
        <v>363782258.17000002</v>
      </c>
      <c r="I133" s="35" t="s">
        <v>189</v>
      </c>
      <c r="J133" s="35"/>
      <c r="K133" s="35">
        <v>0</v>
      </c>
      <c r="L133" s="35"/>
      <c r="M133" s="35">
        <v>113430310.79000001</v>
      </c>
      <c r="N133" s="35"/>
      <c r="O133" s="35">
        <v>113430310.79000001</v>
      </c>
      <c r="Q133" s="43" t="s">
        <v>189</v>
      </c>
      <c r="S133" s="42">
        <v>113430310.79000001</v>
      </c>
      <c r="U133" s="33">
        <v>141450945.90000001</v>
      </c>
      <c r="W133" s="33">
        <v>254881256.69</v>
      </c>
      <c r="X133" s="31">
        <f t="shared" si="12"/>
        <v>0</v>
      </c>
      <c r="Y133" s="8" t="s">
        <v>189</v>
      </c>
      <c r="Z133" s="7"/>
      <c r="AA133" s="33">
        <v>254881256.69</v>
      </c>
      <c r="AB133" s="7"/>
      <c r="AC133" s="33">
        <v>108901001.48</v>
      </c>
      <c r="AD133" s="7"/>
      <c r="AE133" s="33">
        <v>363782258.17000002</v>
      </c>
      <c r="AF133" s="31">
        <f t="shared" si="13"/>
        <v>0</v>
      </c>
      <c r="AG133" s="8" t="s">
        <v>189</v>
      </c>
      <c r="AI133" s="7">
        <v>363782258.17000002</v>
      </c>
      <c r="AK133" s="7">
        <v>114410731.84</v>
      </c>
      <c r="AM133" s="7">
        <v>478192990.00999999</v>
      </c>
      <c r="AN133" s="31">
        <f t="shared" si="14"/>
        <v>0</v>
      </c>
      <c r="AO133" s="8" t="s">
        <v>189</v>
      </c>
      <c r="AP133" s="28"/>
      <c r="AQ133" s="7">
        <v>478192990.00999999</v>
      </c>
      <c r="AS133" s="7">
        <v>85911865.049999997</v>
      </c>
      <c r="AU133" s="7">
        <v>564104855.05999994</v>
      </c>
      <c r="AV133" s="31">
        <f t="shared" si="16"/>
        <v>0</v>
      </c>
    </row>
    <row r="134" spans="1:72" x14ac:dyDescent="0.2">
      <c r="A134" s="34"/>
      <c r="C134" s="36"/>
      <c r="E134" s="40"/>
      <c r="G134" s="50"/>
      <c r="I134" s="35"/>
      <c r="J134" s="35"/>
      <c r="K134" s="35"/>
      <c r="L134" s="35"/>
      <c r="M134" s="35"/>
      <c r="N134" s="35"/>
      <c r="O134" s="35"/>
      <c r="Q134" s="43"/>
      <c r="X134" s="31">
        <f t="shared" si="12"/>
        <v>0</v>
      </c>
      <c r="Y134" s="8"/>
      <c r="Z134" s="7"/>
      <c r="AB134" s="7"/>
      <c r="AD134" s="7"/>
      <c r="AF134" s="31">
        <f t="shared" si="13"/>
        <v>0</v>
      </c>
      <c r="AG134" s="8"/>
      <c r="AI134" s="7"/>
      <c r="AK134" s="7"/>
      <c r="AM134" s="7"/>
      <c r="AN134" s="31">
        <f t="shared" si="14"/>
        <v>0</v>
      </c>
      <c r="AO134" s="8"/>
      <c r="AP134" s="28"/>
      <c r="AQ134" s="7"/>
      <c r="AS134" s="7"/>
      <c r="AU134" s="7"/>
      <c r="AV134" s="31">
        <f t="shared" si="16"/>
        <v>0</v>
      </c>
    </row>
    <row r="135" spans="1:72" x14ac:dyDescent="0.2">
      <c r="A135" s="34"/>
      <c r="C135" s="36"/>
      <c r="E135" s="40"/>
      <c r="G135" s="50"/>
      <c r="I135" s="35"/>
      <c r="J135" s="35"/>
      <c r="K135" s="35"/>
      <c r="L135" s="35"/>
      <c r="M135" s="35"/>
      <c r="N135" s="35"/>
      <c r="O135" s="35"/>
      <c r="Q135" s="43"/>
      <c r="X135" s="31">
        <f t="shared" si="12"/>
        <v>0</v>
      </c>
      <c r="Y135" s="8"/>
      <c r="Z135" s="7"/>
      <c r="AB135" s="7"/>
      <c r="AD135" s="7"/>
      <c r="AF135" s="31">
        <f t="shared" si="13"/>
        <v>0</v>
      </c>
      <c r="AG135" s="8"/>
      <c r="AI135" s="7"/>
      <c r="AK135" s="7"/>
      <c r="AM135" s="7"/>
      <c r="AN135" s="31">
        <f t="shared" si="14"/>
        <v>0</v>
      </c>
      <c r="AO135" s="8"/>
      <c r="AP135" s="28"/>
      <c r="AQ135" s="7"/>
      <c r="AS135" s="7"/>
      <c r="AU135" s="7"/>
      <c r="AV135" s="31">
        <f t="shared" si="16"/>
        <v>0</v>
      </c>
    </row>
    <row r="136" spans="1:72" x14ac:dyDescent="0.2">
      <c r="A136" s="34" t="s">
        <v>199</v>
      </c>
      <c r="C136" s="49">
        <v>0</v>
      </c>
      <c r="E136" s="40">
        <v>1066932861.7</v>
      </c>
      <c r="G136" s="36">
        <v>1066932861.7</v>
      </c>
      <c r="I136" s="35" t="s">
        <v>190</v>
      </c>
      <c r="J136" s="35"/>
      <c r="K136" s="35">
        <v>0</v>
      </c>
      <c r="L136" s="35"/>
      <c r="M136" s="35">
        <v>1066932861.7</v>
      </c>
      <c r="N136" s="35"/>
      <c r="O136" s="35">
        <v>1066932861.7</v>
      </c>
      <c r="Q136" s="43" t="s">
        <v>190</v>
      </c>
      <c r="S136" s="42">
        <v>1066932861.7</v>
      </c>
      <c r="U136" s="33">
        <v>0</v>
      </c>
      <c r="W136" s="33">
        <v>1066932861.7</v>
      </c>
      <c r="X136" s="31">
        <f t="shared" si="12"/>
        <v>0</v>
      </c>
      <c r="Y136" s="8" t="s">
        <v>190</v>
      </c>
      <c r="AA136" s="7">
        <v>1066932861.7</v>
      </c>
      <c r="AB136" s="7"/>
      <c r="AC136" s="7">
        <v>0</v>
      </c>
      <c r="AE136" s="7">
        <v>1066932861.7</v>
      </c>
      <c r="AF136" s="31">
        <f t="shared" si="13"/>
        <v>0</v>
      </c>
      <c r="AG136" s="8" t="s">
        <v>190</v>
      </c>
      <c r="AI136" s="7">
        <v>1066932861.7</v>
      </c>
      <c r="AK136" s="7">
        <v>0</v>
      </c>
      <c r="AM136" s="7">
        <v>1066932861.7</v>
      </c>
      <c r="AN136" s="31">
        <f t="shared" si="14"/>
        <v>0</v>
      </c>
      <c r="AO136" s="8" t="s">
        <v>190</v>
      </c>
      <c r="AP136" s="28"/>
      <c r="AQ136" s="7">
        <v>1066932861.7</v>
      </c>
      <c r="AS136" s="7">
        <v>0</v>
      </c>
      <c r="AU136" s="7">
        <v>1066932861.7</v>
      </c>
      <c r="AV136" s="31">
        <f t="shared" si="16"/>
        <v>0</v>
      </c>
    </row>
    <row r="137" spans="1:72" s="42" customFormat="1" x14ac:dyDescent="0.2">
      <c r="A137" s="34" t="s">
        <v>200</v>
      </c>
      <c r="B137" s="36">
        <v>0</v>
      </c>
      <c r="C137" s="29"/>
      <c r="D137" s="36">
        <v>1082098452.26</v>
      </c>
      <c r="E137" s="40">
        <v>296371809.45999998</v>
      </c>
      <c r="F137" s="36">
        <v>785726642.79999995</v>
      </c>
      <c r="G137" s="29"/>
      <c r="H137" s="31"/>
      <c r="I137" s="35" t="s">
        <v>191</v>
      </c>
      <c r="J137" s="35">
        <v>0</v>
      </c>
      <c r="K137" s="35"/>
      <c r="L137" s="35">
        <v>1075566675.5699999</v>
      </c>
      <c r="M137" s="35">
        <v>87942932.780000001</v>
      </c>
      <c r="N137" s="35">
        <v>987623742.78999996</v>
      </c>
      <c r="O137" s="35"/>
      <c r="P137" s="31"/>
      <c r="Q137" s="43" t="s">
        <v>191</v>
      </c>
      <c r="R137" s="33">
        <v>987623742.78999996</v>
      </c>
      <c r="T137" s="33">
        <v>750804.28</v>
      </c>
      <c r="U137" s="33">
        <v>92322750.640000001</v>
      </c>
      <c r="V137" s="33">
        <v>896051796.42999995</v>
      </c>
      <c r="W137" s="33"/>
      <c r="X137" s="31">
        <f t="shared" si="12"/>
        <v>0</v>
      </c>
      <c r="Y137" s="6" t="s">
        <v>191</v>
      </c>
      <c r="Z137" s="7">
        <v>896051796.42999995</v>
      </c>
      <c r="AA137" s="33"/>
      <c r="AB137" s="7">
        <v>5780972.4100000001</v>
      </c>
      <c r="AC137" s="33">
        <v>116106126.04000001</v>
      </c>
      <c r="AD137" s="7">
        <v>785726642.79999995</v>
      </c>
      <c r="AE137" s="33"/>
      <c r="AF137" s="31">
        <f t="shared" si="13"/>
        <v>0</v>
      </c>
      <c r="AG137" s="8" t="s">
        <v>191</v>
      </c>
      <c r="AH137" s="7">
        <v>785726642.79999995</v>
      </c>
      <c r="AI137" s="33"/>
      <c r="AJ137" s="7">
        <v>46733571.549999997</v>
      </c>
      <c r="AK137" s="7">
        <v>120911947</v>
      </c>
      <c r="AL137" s="7">
        <v>711548267.35000002</v>
      </c>
      <c r="AM137" s="33"/>
      <c r="AN137" s="31">
        <f t="shared" si="14"/>
        <v>0</v>
      </c>
      <c r="AO137" s="8" t="s">
        <v>191</v>
      </c>
      <c r="AP137" s="6">
        <v>711548267.35000002</v>
      </c>
      <c r="AQ137" s="33"/>
      <c r="AR137" s="7">
        <v>10353004</v>
      </c>
      <c r="AS137" s="7">
        <v>120639777.87</v>
      </c>
      <c r="AT137" s="7">
        <v>601261493.48000002</v>
      </c>
      <c r="AU137" s="33"/>
      <c r="AV137" s="31">
        <f t="shared" si="16"/>
        <v>0</v>
      </c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</row>
    <row r="138" spans="1:72" ht="22.5" x14ac:dyDescent="0.2">
      <c r="A138" s="34" t="s">
        <v>201</v>
      </c>
      <c r="C138" s="49">
        <v>0</v>
      </c>
      <c r="D138" s="36">
        <v>11524744.189999999</v>
      </c>
      <c r="E138" s="40">
        <v>15165590.560000001</v>
      </c>
      <c r="G138" s="36">
        <v>3640846.37</v>
      </c>
      <c r="I138" s="34" t="s">
        <v>192</v>
      </c>
      <c r="J138" s="34"/>
      <c r="K138" s="34">
        <v>0</v>
      </c>
      <c r="L138" s="34">
        <v>6167967.5</v>
      </c>
      <c r="M138" s="34">
        <v>8633813.8699999992</v>
      </c>
      <c r="N138" s="34"/>
      <c r="O138" s="34">
        <v>2465846.37</v>
      </c>
      <c r="Q138" s="43" t="s">
        <v>192</v>
      </c>
      <c r="S138" s="42">
        <v>2465846.37</v>
      </c>
      <c r="T138" s="33">
        <v>750804.28</v>
      </c>
      <c r="U138" s="33">
        <v>750804.28</v>
      </c>
      <c r="W138" s="33">
        <v>2465846.37</v>
      </c>
      <c r="X138" s="31">
        <f t="shared" si="12"/>
        <v>0</v>
      </c>
      <c r="Y138" s="53" t="s">
        <v>192</v>
      </c>
      <c r="Z138" s="54"/>
      <c r="AA138" s="55">
        <v>2465846.37</v>
      </c>
      <c r="AB138" s="55">
        <v>4605972.41</v>
      </c>
      <c r="AC138" s="55">
        <v>5780972.4100000001</v>
      </c>
      <c r="AD138" s="54"/>
      <c r="AE138" s="55">
        <v>3640846.37</v>
      </c>
      <c r="AF138" s="31">
        <f t="shared" si="13"/>
        <v>0</v>
      </c>
      <c r="AG138" s="6" t="s">
        <v>192</v>
      </c>
      <c r="AI138" s="7">
        <v>3640846.37</v>
      </c>
      <c r="AJ138" s="7">
        <v>15270654.050000001</v>
      </c>
      <c r="AK138" s="7">
        <v>46733571.549999997</v>
      </c>
      <c r="AM138" s="7">
        <v>35103763.869999997</v>
      </c>
      <c r="AN138" s="31">
        <f t="shared" si="14"/>
        <v>0</v>
      </c>
      <c r="AO138" s="6" t="s">
        <v>192</v>
      </c>
      <c r="AP138" s="28"/>
      <c r="AQ138" s="7">
        <v>35103763.869999997</v>
      </c>
      <c r="AR138" s="7">
        <v>10353004</v>
      </c>
      <c r="AS138" s="7">
        <v>10353004</v>
      </c>
      <c r="AU138" s="7">
        <v>35103763.869999997</v>
      </c>
      <c r="AV138" s="31">
        <f t="shared" si="16"/>
        <v>0</v>
      </c>
    </row>
    <row r="139" spans="1:72" x14ac:dyDescent="0.2">
      <c r="A139" s="34" t="s">
        <v>202</v>
      </c>
      <c r="B139" s="36">
        <v>0</v>
      </c>
      <c r="D139" s="36">
        <v>284847065.26999998</v>
      </c>
      <c r="E139" s="40">
        <v>265144172.47999999</v>
      </c>
      <c r="F139" s="36">
        <v>19702892.789999999</v>
      </c>
      <c r="I139" s="35" t="s">
        <v>193</v>
      </c>
      <c r="J139" s="35">
        <v>0</v>
      </c>
      <c r="K139" s="35"/>
      <c r="L139" s="35">
        <v>81774965.280000001</v>
      </c>
      <c r="M139" s="35">
        <v>70169465.069999993</v>
      </c>
      <c r="N139" s="35">
        <v>11605500.210000001</v>
      </c>
      <c r="O139" s="35"/>
      <c r="Q139" s="43" t="s">
        <v>193</v>
      </c>
      <c r="R139" s="33">
        <v>11605500.210000001</v>
      </c>
      <c r="T139" s="33">
        <v>91571946.359999999</v>
      </c>
      <c r="U139" s="33">
        <v>85654357.650000006</v>
      </c>
      <c r="V139" s="33">
        <v>17523088.920000002</v>
      </c>
      <c r="X139" s="31">
        <f t="shared" si="12"/>
        <v>0</v>
      </c>
      <c r="Y139" s="53" t="s">
        <v>193</v>
      </c>
      <c r="Z139" s="55">
        <v>17523088.920000002</v>
      </c>
      <c r="AA139" s="54"/>
      <c r="AB139" s="55">
        <v>111500153.63</v>
      </c>
      <c r="AC139" s="55">
        <v>109320349.76000001</v>
      </c>
      <c r="AD139" s="55">
        <v>19702892.789999999</v>
      </c>
      <c r="AE139" s="54"/>
      <c r="AF139" s="31">
        <f t="shared" si="13"/>
        <v>0</v>
      </c>
      <c r="AG139" s="8" t="s">
        <v>193</v>
      </c>
      <c r="AH139" s="7">
        <v>19702892.789999999</v>
      </c>
      <c r="AJ139" s="7">
        <v>105641292.95</v>
      </c>
      <c r="AK139" s="7">
        <v>96938187.620000005</v>
      </c>
      <c r="AL139" s="7">
        <v>28405998.120000001</v>
      </c>
      <c r="AN139" s="31">
        <f t="shared" si="14"/>
        <v>0</v>
      </c>
      <c r="AO139" s="8" t="s">
        <v>193</v>
      </c>
      <c r="AP139" s="6">
        <v>28405998.120000001</v>
      </c>
      <c r="AR139" s="7">
        <v>110286773.87</v>
      </c>
      <c r="AS139" s="7">
        <v>108112977.93000001</v>
      </c>
      <c r="AT139" s="7">
        <v>30579794.059999999</v>
      </c>
      <c r="AV139" s="31">
        <f t="shared" si="16"/>
        <v>0</v>
      </c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</row>
    <row r="140" spans="1:72" x14ac:dyDescent="0.2">
      <c r="A140" s="34" t="s">
        <v>203</v>
      </c>
      <c r="B140" s="36">
        <v>0</v>
      </c>
      <c r="D140" s="36">
        <v>265144172.47999999</v>
      </c>
      <c r="E140" s="40">
        <v>221642994.19</v>
      </c>
      <c r="F140" s="36">
        <v>43501178.289999999</v>
      </c>
      <c r="I140" s="35" t="s">
        <v>194</v>
      </c>
      <c r="J140" s="35">
        <v>0</v>
      </c>
      <c r="K140" s="35"/>
      <c r="L140" s="35">
        <v>70169465.069999993</v>
      </c>
      <c r="M140" s="35">
        <v>41978883.829999998</v>
      </c>
      <c r="N140" s="35">
        <v>28190581.239999998</v>
      </c>
      <c r="O140" s="35"/>
      <c r="Q140" s="43" t="s">
        <v>194</v>
      </c>
      <c r="R140" s="33">
        <v>28190581.239999998</v>
      </c>
      <c r="T140" s="33">
        <v>85654357.650000006</v>
      </c>
      <c r="U140" s="33">
        <v>73049962.849999994</v>
      </c>
      <c r="V140" s="33">
        <v>40794976.039999999</v>
      </c>
      <c r="X140" s="31">
        <f t="shared" si="12"/>
        <v>0</v>
      </c>
      <c r="Y140" s="53" t="s">
        <v>194</v>
      </c>
      <c r="Z140" s="55">
        <v>40794976.039999999</v>
      </c>
      <c r="AA140" s="54"/>
      <c r="AB140" s="55">
        <v>109320349.76000001</v>
      </c>
      <c r="AC140" s="55">
        <v>106614147.51000001</v>
      </c>
      <c r="AD140" s="55">
        <v>43501178.289999999</v>
      </c>
      <c r="AE140" s="54"/>
      <c r="AF140" s="31">
        <f t="shared" si="13"/>
        <v>0</v>
      </c>
      <c r="AG140" s="8" t="s">
        <v>194</v>
      </c>
      <c r="AH140" s="7">
        <v>43501178.289999999</v>
      </c>
      <c r="AJ140" s="7">
        <v>96938187.620000005</v>
      </c>
      <c r="AK140" s="7">
        <v>92462974.290000007</v>
      </c>
      <c r="AL140" s="7">
        <v>47976391.619999997</v>
      </c>
      <c r="AN140" s="31">
        <f t="shared" si="14"/>
        <v>0</v>
      </c>
      <c r="AO140" s="8" t="s">
        <v>194</v>
      </c>
      <c r="AP140" s="6">
        <v>47976391.619999997</v>
      </c>
      <c r="AR140" s="7">
        <v>108112977.93000001</v>
      </c>
      <c r="AS140" s="7">
        <v>100822618.04000001</v>
      </c>
      <c r="AT140" s="7">
        <v>55266751.509999998</v>
      </c>
      <c r="AV140" s="31">
        <f t="shared" si="16"/>
        <v>0</v>
      </c>
    </row>
    <row r="141" spans="1:72" x14ac:dyDescent="0.2">
      <c r="A141" s="34" t="s">
        <v>204</v>
      </c>
      <c r="B141" s="36">
        <v>0</v>
      </c>
      <c r="D141" s="36">
        <v>221642994.19</v>
      </c>
      <c r="E141" s="40">
        <v>221642994.19</v>
      </c>
      <c r="F141" s="36">
        <v>0</v>
      </c>
      <c r="I141" s="35" t="s">
        <v>195</v>
      </c>
      <c r="J141" s="35">
        <v>0</v>
      </c>
      <c r="K141" s="35"/>
      <c r="L141" s="35">
        <v>41978883.829999998</v>
      </c>
      <c r="M141" s="35">
        <v>41978883.829999998</v>
      </c>
      <c r="N141" s="35">
        <v>0</v>
      </c>
      <c r="O141" s="35"/>
      <c r="Q141" s="43" t="s">
        <v>196</v>
      </c>
      <c r="R141" s="33">
        <v>0</v>
      </c>
      <c r="T141" s="33">
        <v>73049962.849999994</v>
      </c>
      <c r="U141" s="33">
        <v>73049962.849999994</v>
      </c>
      <c r="V141" s="33">
        <v>0</v>
      </c>
      <c r="X141" s="31">
        <f t="shared" si="12"/>
        <v>0</v>
      </c>
      <c r="Y141" s="53" t="s">
        <v>196</v>
      </c>
      <c r="Z141" s="55">
        <v>0</v>
      </c>
      <c r="AA141" s="54"/>
      <c r="AB141" s="55">
        <v>106614147.51000001</v>
      </c>
      <c r="AC141" s="55">
        <v>106614147.51000001</v>
      </c>
      <c r="AD141" s="55">
        <v>0</v>
      </c>
      <c r="AE141" s="54"/>
      <c r="AF141" s="31">
        <f t="shared" si="13"/>
        <v>0</v>
      </c>
      <c r="AG141" s="8" t="s">
        <v>195</v>
      </c>
      <c r="AH141" s="9">
        <v>0</v>
      </c>
      <c r="AI141" s="56"/>
      <c r="AJ141" s="9">
        <v>92462974.290000007</v>
      </c>
      <c r="AK141" s="9">
        <v>92462974.290000007</v>
      </c>
      <c r="AL141" s="9">
        <v>0</v>
      </c>
      <c r="AM141" s="56"/>
      <c r="AN141" s="31">
        <f t="shared" si="14"/>
        <v>0</v>
      </c>
      <c r="AO141" s="8" t="s">
        <v>195</v>
      </c>
      <c r="AP141" s="6">
        <v>0</v>
      </c>
      <c r="AR141" s="7">
        <v>100822618.04000001</v>
      </c>
      <c r="AS141" s="7">
        <v>100822618.04000001</v>
      </c>
      <c r="AT141" s="7">
        <v>0</v>
      </c>
      <c r="AV141" s="31">
        <f t="shared" si="16"/>
        <v>0</v>
      </c>
    </row>
    <row r="142" spans="1:72" x14ac:dyDescent="0.2">
      <c r="A142" s="34" t="s">
        <v>205</v>
      </c>
      <c r="B142" s="36">
        <v>0</v>
      </c>
      <c r="D142" s="36">
        <v>221642994.19</v>
      </c>
      <c r="F142" s="36">
        <v>221642994.19</v>
      </c>
      <c r="I142" s="35" t="s">
        <v>197</v>
      </c>
      <c r="J142" s="57">
        <v>0</v>
      </c>
      <c r="K142" s="57"/>
      <c r="L142" s="57">
        <v>41978883.829999998</v>
      </c>
      <c r="M142" s="57"/>
      <c r="N142" s="57">
        <v>41978883.829999998</v>
      </c>
      <c r="O142" s="57"/>
      <c r="Q142" s="43" t="s">
        <v>198</v>
      </c>
      <c r="R142" s="33">
        <v>41978883.829999998</v>
      </c>
      <c r="T142" s="33">
        <v>73049962.849999994</v>
      </c>
      <c r="V142" s="33">
        <v>115028846.68000001</v>
      </c>
      <c r="X142" s="31">
        <f t="shared" si="12"/>
        <v>0</v>
      </c>
      <c r="Y142" s="53" t="s">
        <v>198</v>
      </c>
      <c r="Z142" s="58">
        <v>115028846.68000001</v>
      </c>
      <c r="AA142" s="59"/>
      <c r="AB142" s="58">
        <v>106614147.51000001</v>
      </c>
      <c r="AC142" s="58"/>
      <c r="AD142" s="58">
        <v>221642994.19</v>
      </c>
      <c r="AE142" s="59"/>
      <c r="AF142" s="31">
        <f t="shared" si="13"/>
        <v>0</v>
      </c>
      <c r="AG142" s="8" t="s">
        <v>197</v>
      </c>
      <c r="AH142" s="10">
        <v>221642994.19</v>
      </c>
      <c r="AI142" s="60"/>
      <c r="AJ142" s="10">
        <v>92462974.290000007</v>
      </c>
      <c r="AK142" s="60"/>
      <c r="AL142" s="10">
        <v>314105968.48000002</v>
      </c>
      <c r="AM142" s="60"/>
      <c r="AN142" s="31">
        <f t="shared" si="14"/>
        <v>0</v>
      </c>
      <c r="AO142" s="8" t="s">
        <v>197</v>
      </c>
      <c r="AP142" s="11">
        <v>314105968.48000002</v>
      </c>
      <c r="AQ142" s="60"/>
      <c r="AR142" s="10">
        <v>100822618.04000001</v>
      </c>
      <c r="AS142" s="60"/>
      <c r="AT142" s="10">
        <v>414928586.51999998</v>
      </c>
      <c r="AU142" s="60"/>
      <c r="AV142" s="31">
        <f t="shared" si="16"/>
        <v>0</v>
      </c>
    </row>
    <row r="143" spans="1:72" x14ac:dyDescent="0.2">
      <c r="R143" s="61">
        <f>SUM(R9:R142)</f>
        <v>3892303977.4799995</v>
      </c>
      <c r="T143" s="62">
        <f>SUM(T9:T142)</f>
        <v>3810938384.2800012</v>
      </c>
      <c r="V143" s="63">
        <f>SUM(V9:V142)</f>
        <v>4047744904.0799999</v>
      </c>
      <c r="Y143" s="64"/>
      <c r="AG143" s="8"/>
      <c r="AH143" s="12">
        <f>SUM(AH9:AH142)</f>
        <v>4166189525.9000001</v>
      </c>
      <c r="AJ143" s="12">
        <f>SUM(AJ9:AJ142)</f>
        <v>5259150748.5299978</v>
      </c>
      <c r="AL143" s="12">
        <f>SUM(AL9:AL142)</f>
        <v>4339612469.0900002</v>
      </c>
      <c r="AO143" s="8"/>
      <c r="AP143" s="5">
        <f>SUM(AP9:AP142)</f>
        <v>4339612469.0900002</v>
      </c>
      <c r="AR143" s="5">
        <f>SUM(AR9:AR142)</f>
        <v>5019865928.1099997</v>
      </c>
      <c r="AT143" s="5">
        <f>SUM(AT9:AT142)</f>
        <v>4434937423.1399994</v>
      </c>
    </row>
    <row r="144" spans="1:72" x14ac:dyDescent="0.2">
      <c r="A144" s="65"/>
      <c r="B144" s="66"/>
      <c r="C144" s="66"/>
      <c r="D144" s="66"/>
      <c r="E144" s="67"/>
      <c r="F144" s="66"/>
      <c r="G144" s="66"/>
      <c r="S144" s="62">
        <f>SUM(S9:S142)</f>
        <v>3892303977.4799995</v>
      </c>
      <c r="U144" s="62">
        <f>SUM(U9:U142)</f>
        <v>3809938384.2800002</v>
      </c>
      <c r="W144" s="62">
        <f>SUM(W9:W142)</f>
        <v>4047744904.0800009</v>
      </c>
      <c r="Y144" s="64"/>
      <c r="Z144" s="68">
        <f>SUM(Z13:Z142)</f>
        <v>3827739876.6900001</v>
      </c>
      <c r="AA144" s="54"/>
      <c r="AB144" s="68">
        <f>SUM(AB13:AB142)</f>
        <v>924842312.95000005</v>
      </c>
      <c r="AC144" s="54"/>
      <c r="AD144" s="68">
        <f>SUM(AD13:AD142)</f>
        <v>3943097298.1700006</v>
      </c>
      <c r="AE144" s="54"/>
      <c r="AH144" s="12"/>
      <c r="AI144" s="12">
        <f>SUM(AI9:AI142)</f>
        <v>4166684182.8199997</v>
      </c>
      <c r="AJ144" s="12"/>
      <c r="AK144" s="12">
        <f>SUM(AK9:AK142)</f>
        <v>5259150748.5299997</v>
      </c>
      <c r="AL144" s="12"/>
      <c r="AM144" s="12">
        <f>SUM(AM9:AM142)</f>
        <v>4340107126.0100002</v>
      </c>
      <c r="AQ144" s="5">
        <f>SUM(AQ9:AQ142)</f>
        <v>4340107126.0100002</v>
      </c>
      <c r="AS144" s="5">
        <f>SUM(AS9:AS142)</f>
        <v>5019865928.1099997</v>
      </c>
      <c r="AU144" s="5">
        <f>SUM(AU9:AU142)</f>
        <v>4435432080.0600004</v>
      </c>
    </row>
    <row r="145" spans="1:72" x14ac:dyDescent="0.2">
      <c r="A145" s="41"/>
      <c r="B145" s="30">
        <f>SUM(B8:B144)</f>
        <v>1632583225.1099999</v>
      </c>
      <c r="C145" s="69">
        <f>SUM(C8:C144)</f>
        <v>1632583225.1099999</v>
      </c>
      <c r="D145" s="30">
        <f>SUM(D8:D144)</f>
        <v>15049713508.639997</v>
      </c>
      <c r="E145" s="30">
        <f>SUM(E8:E144)</f>
        <v>15049713508.640003</v>
      </c>
      <c r="F145" s="30">
        <f>SUM(F9:F144)</f>
        <v>4166189525.9000001</v>
      </c>
      <c r="G145" s="30">
        <f>SUM(G8:G144)</f>
        <v>4166189525.8999996</v>
      </c>
      <c r="J145" s="70">
        <f>SUM(J9:J144)</f>
        <v>1632583225.1099999</v>
      </c>
      <c r="K145" s="70">
        <f t="shared" ref="K145:O145" si="17">SUM(K9:K144)</f>
        <v>1633183742.2299998</v>
      </c>
      <c r="L145" s="70">
        <f t="shared" si="17"/>
        <v>4277070764.0199995</v>
      </c>
      <c r="M145" s="70">
        <f t="shared" si="17"/>
        <v>4276470246.8999996</v>
      </c>
      <c r="N145" s="70">
        <f t="shared" si="17"/>
        <v>3892303977.4799995</v>
      </c>
      <c r="O145" s="70">
        <f t="shared" si="17"/>
        <v>3892303977.4799995</v>
      </c>
      <c r="Y145" s="8"/>
      <c r="Z145" s="55"/>
      <c r="AA145" s="68">
        <f>SUM(AA13:AA142)</f>
        <v>4047744904.0800009</v>
      </c>
      <c r="AB145" s="55"/>
      <c r="AC145" s="68">
        <f>SUM(AC13:AC142)</f>
        <v>927929513.28999996</v>
      </c>
      <c r="AD145" s="55"/>
      <c r="AE145" s="68">
        <f>SUM(AE13:AE142)</f>
        <v>4166189525.8999996</v>
      </c>
      <c r="AH145" s="61"/>
      <c r="AI145" s="12"/>
      <c r="AJ145" s="61"/>
      <c r="AK145" s="12"/>
      <c r="AL145" s="61"/>
      <c r="AM145" s="12"/>
    </row>
    <row r="146" spans="1:72" x14ac:dyDescent="0.2">
      <c r="W146" s="56"/>
      <c r="X146" s="71"/>
      <c r="Y146" s="13"/>
      <c r="Z146" s="9"/>
      <c r="AA146" s="56"/>
      <c r="AB146" s="9"/>
      <c r="AC146" s="9"/>
      <c r="AD146" s="9"/>
      <c r="AE146" s="56"/>
      <c r="AF146" s="71"/>
      <c r="AG146" s="72"/>
    </row>
    <row r="147" spans="1:72" x14ac:dyDescent="0.2">
      <c r="W147" s="56"/>
      <c r="X147" s="71"/>
      <c r="Y147" s="13"/>
      <c r="Z147" s="9"/>
      <c r="AA147" s="56"/>
      <c r="AB147" s="9"/>
      <c r="AC147" s="56"/>
      <c r="AD147" s="9"/>
      <c r="AE147" s="56"/>
      <c r="AF147" s="71"/>
      <c r="AG147" s="72"/>
    </row>
    <row r="148" spans="1:72" x14ac:dyDescent="0.2">
      <c r="W148" s="56"/>
      <c r="X148" s="71"/>
      <c r="Y148" s="13"/>
      <c r="Z148" s="14"/>
      <c r="AA148" s="56"/>
      <c r="AB148" s="14"/>
      <c r="AC148" s="56"/>
      <c r="AD148" s="14"/>
      <c r="AE148" s="56"/>
      <c r="AF148" s="71"/>
      <c r="AG148" s="72"/>
    </row>
    <row r="149" spans="1:72" s="60" customFormat="1" x14ac:dyDescent="0.2">
      <c r="A149" s="28"/>
      <c r="B149" s="29"/>
      <c r="C149" s="29"/>
      <c r="D149" s="29"/>
      <c r="E149" s="30"/>
      <c r="F149" s="29"/>
      <c r="G149" s="29"/>
      <c r="H149" s="73"/>
      <c r="I149" s="32"/>
      <c r="J149" s="32"/>
      <c r="K149" s="32"/>
      <c r="L149" s="32"/>
      <c r="M149" s="32"/>
      <c r="N149" s="32"/>
      <c r="O149" s="32"/>
      <c r="P149" s="31"/>
      <c r="Q149" s="41"/>
      <c r="R149" s="33"/>
      <c r="S149" s="42"/>
      <c r="T149" s="33"/>
      <c r="U149" s="33"/>
      <c r="V149" s="33"/>
      <c r="W149" s="56"/>
      <c r="X149" s="71"/>
      <c r="Y149" s="72"/>
      <c r="Z149" s="14"/>
      <c r="AA149" s="14"/>
      <c r="AB149" s="14"/>
      <c r="AC149" s="14"/>
      <c r="AD149" s="14"/>
      <c r="AE149" s="14"/>
      <c r="AF149" s="71"/>
      <c r="AG149" s="72"/>
      <c r="AH149" s="33"/>
      <c r="AI149" s="33"/>
      <c r="AJ149" s="33"/>
      <c r="AK149" s="33"/>
      <c r="AL149" s="33"/>
      <c r="AM149" s="33"/>
      <c r="AN149" s="31"/>
      <c r="AO149" s="28"/>
      <c r="AP149" s="33"/>
      <c r="AQ149" s="33"/>
      <c r="AR149" s="33"/>
      <c r="AS149" s="33"/>
      <c r="AT149" s="33"/>
      <c r="AU149" s="33"/>
      <c r="AV149" s="31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</row>
    <row r="150" spans="1:72" x14ac:dyDescent="0.2">
      <c r="W150" s="56"/>
      <c r="X150" s="71"/>
      <c r="Y150" s="72"/>
      <c r="Z150" s="74"/>
      <c r="AA150" s="14"/>
      <c r="AB150" s="74"/>
      <c r="AC150" s="14"/>
      <c r="AD150" s="74"/>
      <c r="AE150" s="14"/>
      <c r="AF150" s="71"/>
      <c r="AG150" s="72"/>
    </row>
    <row r="151" spans="1:72" x14ac:dyDescent="0.2">
      <c r="W151" s="56"/>
      <c r="X151" s="71"/>
      <c r="Y151" s="72"/>
      <c r="Z151" s="56"/>
      <c r="AA151" s="56"/>
      <c r="AB151" s="56"/>
      <c r="AC151" s="56"/>
      <c r="AD151" s="56"/>
      <c r="AE151" s="56"/>
      <c r="AF151" s="71"/>
      <c r="AG151" s="72"/>
      <c r="AN151" s="73"/>
      <c r="AV151" s="73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</row>
    <row r="152" spans="1:72" x14ac:dyDescent="0.2">
      <c r="W152" s="56"/>
      <c r="X152" s="71"/>
      <c r="Y152" s="72"/>
      <c r="Z152" s="56"/>
      <c r="AA152" s="56"/>
      <c r="AB152" s="56"/>
      <c r="AC152" s="56"/>
      <c r="AD152" s="56"/>
      <c r="AE152" s="56"/>
      <c r="AF152" s="71"/>
      <c r="AG152" s="72"/>
    </row>
    <row r="153" spans="1:72" x14ac:dyDescent="0.2">
      <c r="P153" s="73"/>
      <c r="W153" s="56"/>
      <c r="X153" s="71"/>
      <c r="Y153" s="72"/>
      <c r="Z153" s="56"/>
      <c r="AA153" s="56"/>
      <c r="AB153" s="56"/>
      <c r="AC153" s="56"/>
      <c r="AD153" s="56"/>
      <c r="AE153" s="56"/>
      <c r="AF153" s="71"/>
      <c r="AG153" s="72"/>
    </row>
    <row r="154" spans="1:72" x14ac:dyDescent="0.2">
      <c r="W154" s="56"/>
      <c r="X154" s="71"/>
      <c r="Y154" s="72"/>
      <c r="Z154" s="56"/>
      <c r="AA154" s="56"/>
      <c r="AB154" s="56"/>
      <c r="AC154" s="56"/>
      <c r="AD154" s="56"/>
      <c r="AE154" s="56"/>
      <c r="AF154" s="71"/>
      <c r="AG154" s="72"/>
    </row>
    <row r="155" spans="1:72" x14ac:dyDescent="0.2">
      <c r="W155" s="56"/>
      <c r="X155" s="71"/>
      <c r="Y155" s="72"/>
      <c r="Z155" s="56"/>
      <c r="AA155" s="56"/>
      <c r="AB155" s="56"/>
      <c r="AC155" s="56"/>
      <c r="AD155" s="56"/>
      <c r="AE155" s="56"/>
      <c r="AF155" s="71"/>
      <c r="AG155" s="72"/>
    </row>
    <row r="156" spans="1:72" x14ac:dyDescent="0.2">
      <c r="B156" s="33"/>
      <c r="C156" s="33"/>
      <c r="D156" s="33"/>
      <c r="E156" s="42"/>
      <c r="F156" s="33"/>
      <c r="G156" s="33"/>
      <c r="W156" s="56"/>
      <c r="X156" s="71"/>
      <c r="Y156" s="72"/>
      <c r="Z156" s="56"/>
      <c r="AA156" s="56"/>
      <c r="AB156" s="56"/>
      <c r="AC156" s="56"/>
      <c r="AD156" s="56"/>
      <c r="AE156" s="56"/>
      <c r="AF156" s="71"/>
      <c r="AG156" s="72"/>
    </row>
    <row r="157" spans="1:72" x14ac:dyDescent="0.2">
      <c r="B157" s="33"/>
      <c r="C157" s="33"/>
      <c r="D157" s="33"/>
      <c r="E157" s="42"/>
      <c r="F157" s="33"/>
      <c r="G157" s="33"/>
      <c r="W157" s="56"/>
      <c r="X157" s="71"/>
      <c r="Y157" s="72"/>
      <c r="Z157" s="56"/>
      <c r="AA157" s="56"/>
      <c r="AB157" s="56"/>
      <c r="AC157" s="56"/>
      <c r="AD157" s="56"/>
      <c r="AE157" s="56"/>
      <c r="AF157" s="71"/>
      <c r="AG157" s="72"/>
    </row>
    <row r="158" spans="1:72" x14ac:dyDescent="0.2">
      <c r="B158" s="33"/>
      <c r="C158" s="33"/>
      <c r="D158" s="33"/>
      <c r="E158" s="42"/>
      <c r="F158" s="33"/>
      <c r="G158" s="33"/>
      <c r="W158" s="56"/>
      <c r="X158" s="71"/>
      <c r="Y158" s="72"/>
      <c r="Z158" s="56"/>
      <c r="AA158" s="56"/>
      <c r="AB158" s="56"/>
      <c r="AC158" s="56"/>
      <c r="AD158" s="56"/>
      <c r="AE158" s="56"/>
      <c r="AF158" s="71"/>
      <c r="AG158" s="72"/>
    </row>
  </sheetData>
  <mergeCells count="15"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  <mergeCell ref="V6:W6"/>
    <mergeCell ref="J6:K6"/>
    <mergeCell ref="L6:M6"/>
    <mergeCell ref="N6:O6"/>
    <mergeCell ref="R6:S6"/>
    <mergeCell ref="T6:U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7"/>
  <sheetViews>
    <sheetView tabSelected="1" topLeftCell="A2" zoomScale="70" zoomScaleNormal="70" workbookViewId="0">
      <pane xSplit="1" ySplit="3" topLeftCell="R5" activePane="bottomRight" state="frozen"/>
      <selection activeCell="A2" sqref="A2"/>
      <selection pane="topRight" activeCell="B2" sqref="B2"/>
      <selection pane="bottomLeft" activeCell="A5" sqref="A5"/>
      <selection pane="bottomRight" activeCell="AA93" sqref="AA93"/>
    </sheetView>
  </sheetViews>
  <sheetFormatPr baseColWidth="10" defaultRowHeight="15" x14ac:dyDescent="0.25"/>
  <cols>
    <col min="1" max="1" width="67.140625" style="15" customWidth="1"/>
    <col min="2" max="2" width="3.7109375" style="1" customWidth="1"/>
    <col min="3" max="4" width="16.85546875" style="2" customWidth="1"/>
    <col min="5" max="5" width="17" style="2" customWidth="1"/>
    <col min="6" max="6" width="17.42578125" style="2" customWidth="1"/>
    <col min="7" max="7" width="21" style="2" customWidth="1"/>
    <col min="8" max="8" width="20" style="2" customWidth="1"/>
    <col min="9" max="9" width="21" style="2" customWidth="1"/>
    <col min="10" max="10" width="19.7109375" style="2" customWidth="1"/>
    <col min="11" max="11" width="20.28515625" style="2" customWidth="1"/>
    <col min="12" max="12" width="26" style="2" customWidth="1"/>
    <col min="13" max="14" width="23.85546875" style="2" customWidth="1"/>
    <col min="15" max="15" width="21.85546875" style="2" customWidth="1"/>
    <col min="16" max="16" width="18.7109375" style="2" customWidth="1"/>
    <col min="17" max="17" width="19" style="2" customWidth="1"/>
    <col min="18" max="18" width="18.5703125" style="2" customWidth="1"/>
    <col min="19" max="19" width="18.28515625" style="2" customWidth="1"/>
    <col min="20" max="20" width="20.5703125" style="2" customWidth="1"/>
    <col min="21" max="21" width="22.28515625" style="2" customWidth="1"/>
    <col min="22" max="22" width="19.85546875" style="2" customWidth="1"/>
    <col min="23" max="23" width="18.42578125" style="2" customWidth="1"/>
    <col min="24" max="24" width="19.140625" style="2" customWidth="1"/>
    <col min="25" max="25" width="19.7109375" style="2" customWidth="1"/>
    <col min="26" max="26" width="18.7109375" style="2" customWidth="1"/>
    <col min="27" max="27" width="24.28515625" style="2" customWidth="1"/>
  </cols>
  <sheetData>
    <row r="1" spans="1:29" x14ac:dyDescent="0.25">
      <c r="B1" s="17"/>
      <c r="AA1" s="103">
        <f>+AA28-AA2</f>
        <v>22921884.879999995</v>
      </c>
    </row>
    <row r="2" spans="1:29" ht="16.5" thickBot="1" x14ac:dyDescent="0.3">
      <c r="A2" s="16" t="s">
        <v>0</v>
      </c>
      <c r="B2" s="17"/>
      <c r="E2" s="23"/>
      <c r="F2" s="104"/>
      <c r="O2" s="104"/>
      <c r="P2" s="104"/>
      <c r="Q2" s="112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1:29" ht="15.75" thickBot="1" x14ac:dyDescent="0.3">
      <c r="A3" s="16" t="s">
        <v>1</v>
      </c>
      <c r="B3" s="75"/>
      <c r="C3" s="177" t="s">
        <v>2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9"/>
      <c r="O3" s="176" t="s">
        <v>266</v>
      </c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33" t="s">
        <v>265</v>
      </c>
    </row>
    <row r="4" spans="1:29" ht="15.75" thickBot="1" x14ac:dyDescent="0.3">
      <c r="A4" s="16" t="s">
        <v>3</v>
      </c>
      <c r="B4" s="76"/>
      <c r="C4" s="22">
        <v>2013</v>
      </c>
      <c r="D4" s="77">
        <v>2014</v>
      </c>
      <c r="E4" s="77">
        <v>2015</v>
      </c>
      <c r="F4" s="77">
        <v>2016</v>
      </c>
      <c r="G4" s="77">
        <v>2017</v>
      </c>
      <c r="H4" s="77">
        <v>2018</v>
      </c>
      <c r="I4" s="77">
        <v>2019</v>
      </c>
      <c r="J4" s="77">
        <v>2020</v>
      </c>
      <c r="K4" s="77">
        <v>2021</v>
      </c>
      <c r="L4" s="77">
        <v>2022</v>
      </c>
      <c r="M4" s="77">
        <v>2023</v>
      </c>
      <c r="N4" s="167">
        <v>2024</v>
      </c>
      <c r="O4" s="109" t="s">
        <v>245</v>
      </c>
      <c r="P4" s="109" t="s">
        <v>246</v>
      </c>
      <c r="Q4" s="109" t="s">
        <v>247</v>
      </c>
      <c r="R4" s="109" t="s">
        <v>248</v>
      </c>
      <c r="S4" s="109" t="s">
        <v>249</v>
      </c>
      <c r="T4" s="109" t="s">
        <v>250</v>
      </c>
      <c r="U4" s="109" t="s">
        <v>252</v>
      </c>
      <c r="V4" s="109" t="s">
        <v>253</v>
      </c>
      <c r="W4" s="109" t="s">
        <v>254</v>
      </c>
      <c r="X4" s="109" t="s">
        <v>256</v>
      </c>
      <c r="Y4" s="109" t="s">
        <v>257</v>
      </c>
      <c r="Z4" s="109" t="s">
        <v>258</v>
      </c>
      <c r="AA4" s="134">
        <v>2025</v>
      </c>
    </row>
    <row r="5" spans="1:29" ht="15.75" thickBot="1" x14ac:dyDescent="0.3">
      <c r="A5" s="15" t="s">
        <v>4</v>
      </c>
      <c r="B5" s="24"/>
      <c r="C5" s="168"/>
      <c r="D5" s="169"/>
      <c r="E5" s="169"/>
      <c r="F5" s="169"/>
      <c r="G5" s="169"/>
      <c r="H5" s="170"/>
      <c r="I5" s="170"/>
      <c r="J5" s="170"/>
      <c r="K5" s="170"/>
      <c r="L5" s="170"/>
      <c r="M5" s="170"/>
      <c r="N5" s="171"/>
      <c r="O5" s="166"/>
      <c r="P5" s="129"/>
      <c r="Q5" s="120"/>
      <c r="R5" s="129"/>
      <c r="S5" s="120"/>
      <c r="T5" s="129"/>
      <c r="U5" s="120"/>
      <c r="V5" s="129"/>
      <c r="W5" s="120"/>
      <c r="X5" s="129"/>
      <c r="Y5" s="120"/>
      <c r="Z5" s="129"/>
      <c r="AA5" s="138"/>
    </row>
    <row r="6" spans="1:29" x14ac:dyDescent="0.25">
      <c r="B6" s="24"/>
      <c r="C6" s="78"/>
      <c r="D6" s="25"/>
      <c r="E6" s="25"/>
      <c r="F6" s="25"/>
      <c r="G6" s="25"/>
      <c r="H6" s="89"/>
      <c r="I6" s="89"/>
      <c r="J6" s="89"/>
      <c r="K6" s="89"/>
      <c r="L6" s="89"/>
      <c r="M6" s="89"/>
      <c r="N6" s="89"/>
      <c r="O6" s="121"/>
      <c r="P6" s="119"/>
      <c r="Q6" s="121"/>
      <c r="R6" s="119"/>
      <c r="S6" s="121"/>
      <c r="T6" s="119"/>
      <c r="U6" s="121"/>
      <c r="V6" s="119"/>
      <c r="W6" s="121"/>
      <c r="X6" s="119"/>
      <c r="Y6" s="121"/>
      <c r="Z6" s="119"/>
      <c r="AA6" s="139"/>
    </row>
    <row r="7" spans="1:29" x14ac:dyDescent="0.25">
      <c r="A7" s="16" t="s">
        <v>5</v>
      </c>
      <c r="B7" s="24"/>
      <c r="C7" s="78"/>
      <c r="D7" s="25"/>
      <c r="E7" s="25"/>
      <c r="F7" s="25"/>
      <c r="G7" s="25"/>
      <c r="H7" s="89"/>
      <c r="I7" s="89"/>
      <c r="J7" s="89"/>
      <c r="K7" s="89"/>
      <c r="L7" s="89"/>
      <c r="M7" s="89"/>
      <c r="N7" s="89"/>
      <c r="O7" s="121"/>
      <c r="P7" s="119"/>
      <c r="Q7" s="121"/>
      <c r="R7" s="119"/>
      <c r="S7" s="121"/>
      <c r="T7" s="119"/>
      <c r="U7" s="121"/>
      <c r="V7" s="119"/>
      <c r="W7" s="121"/>
      <c r="X7" s="119"/>
      <c r="Y7" s="121"/>
      <c r="Z7" s="119"/>
      <c r="AA7" s="139"/>
    </row>
    <row r="8" spans="1:29" s="85" customFormat="1" x14ac:dyDescent="0.25">
      <c r="A8" s="91" t="s">
        <v>230</v>
      </c>
      <c r="B8" s="92"/>
      <c r="C8" s="93">
        <f>SUM(C9:C13)</f>
        <v>214946371.92999998</v>
      </c>
      <c r="D8" s="94">
        <f>SUM(D9:D13)</f>
        <v>282382097.51999998</v>
      </c>
      <c r="E8" s="94">
        <f>SUM(E9:E13)</f>
        <v>311646227.29000002</v>
      </c>
      <c r="F8" s="94">
        <f>SUM(F9:F13)</f>
        <v>352368327.89999998</v>
      </c>
      <c r="G8" s="94">
        <v>316453108.44999999</v>
      </c>
      <c r="H8" s="145">
        <v>322636320.00999999</v>
      </c>
      <c r="I8" s="145">
        <v>318185545.47000003</v>
      </c>
      <c r="J8" s="145">
        <v>221192455.30000001</v>
      </c>
      <c r="K8" s="145">
        <v>389276726.77000004</v>
      </c>
      <c r="L8" s="145">
        <v>441039853.73000002</v>
      </c>
      <c r="M8" s="145">
        <v>429295418.04000002</v>
      </c>
      <c r="N8" s="145">
        <v>429141977.71999997</v>
      </c>
      <c r="O8" s="146">
        <f t="shared" ref="O8:Z8" si="0">SUM(O9:O13)</f>
        <v>111965892.11</v>
      </c>
      <c r="P8" s="146">
        <f t="shared" si="0"/>
        <v>79973337.359999999</v>
      </c>
      <c r="Q8" s="146">
        <f t="shared" si="0"/>
        <v>32009123.68</v>
      </c>
      <c r="R8" s="146">
        <f t="shared" si="0"/>
        <v>20876297.700000003</v>
      </c>
      <c r="S8" s="146">
        <f t="shared" si="0"/>
        <v>22576046.800000001</v>
      </c>
      <c r="T8" s="146">
        <f t="shared" si="0"/>
        <v>49746415.120000005</v>
      </c>
      <c r="U8" s="146">
        <f t="shared" si="0"/>
        <v>17830888.23</v>
      </c>
      <c r="V8" s="146">
        <f t="shared" si="0"/>
        <v>22485432.549999997</v>
      </c>
      <c r="W8" s="146">
        <f t="shared" si="0"/>
        <v>29723872.590000004</v>
      </c>
      <c r="X8" s="153">
        <f t="shared" si="0"/>
        <v>24785805.699999999</v>
      </c>
      <c r="Y8" s="146">
        <f t="shared" si="0"/>
        <v>39164546.759999998</v>
      </c>
      <c r="Z8" s="147">
        <f t="shared" si="0"/>
        <v>27316987.029999997</v>
      </c>
      <c r="AA8" s="140">
        <f>SUM( O8:Z8)</f>
        <v>478454645.63000005</v>
      </c>
    </row>
    <row r="9" spans="1:29" s="90" customFormat="1" ht="12.75" x14ac:dyDescent="0.2">
      <c r="A9" s="86" t="s">
        <v>6</v>
      </c>
      <c r="B9" s="87"/>
      <c r="C9" s="88">
        <v>8035180.5700000003</v>
      </c>
      <c r="D9" s="89">
        <v>7684140.5599999996</v>
      </c>
      <c r="E9" s="89">
        <v>7383353.7999999998</v>
      </c>
      <c r="F9" s="89">
        <v>10815978.029999999</v>
      </c>
      <c r="G9" s="89">
        <v>1196269.6599999997</v>
      </c>
      <c r="H9" s="89">
        <v>0</v>
      </c>
      <c r="I9" s="89"/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121"/>
      <c r="P9" s="119"/>
      <c r="Q9" s="121"/>
      <c r="R9" s="119"/>
      <c r="S9" s="121"/>
      <c r="T9" s="119"/>
      <c r="U9" s="121"/>
      <c r="V9" s="119"/>
      <c r="W9" s="121"/>
      <c r="X9" s="119"/>
      <c r="Y9" s="121"/>
      <c r="Z9" s="119"/>
      <c r="AA9" s="139">
        <f>SUM(O9:Z9 )</f>
        <v>0</v>
      </c>
    </row>
    <row r="10" spans="1:29" s="90" customFormat="1" ht="12.75" x14ac:dyDescent="0.2">
      <c r="A10" s="86" t="s">
        <v>7</v>
      </c>
      <c r="B10" s="87"/>
      <c r="C10" s="88">
        <v>132106640.62</v>
      </c>
      <c r="D10" s="89">
        <v>182265896.77000001</v>
      </c>
      <c r="E10" s="89">
        <v>211854820.74000001</v>
      </c>
      <c r="F10" s="89">
        <v>227038704.90000001</v>
      </c>
      <c r="G10" s="89">
        <v>208627180.25</v>
      </c>
      <c r="H10" s="89">
        <v>212561332.78999999</v>
      </c>
      <c r="I10" s="89">
        <v>208600892.91</v>
      </c>
      <c r="J10" s="89">
        <v>172156612.98999998</v>
      </c>
      <c r="K10" s="89">
        <v>260537257.84</v>
      </c>
      <c r="L10" s="89">
        <v>292303737.14000005</v>
      </c>
      <c r="M10" s="89">
        <v>306906862.67000002</v>
      </c>
      <c r="N10" s="89">
        <v>319299883.87</v>
      </c>
      <c r="O10" s="173">
        <v>79892360.329999998</v>
      </c>
      <c r="P10" s="119">
        <v>67246307.640000001</v>
      </c>
      <c r="Q10" s="121">
        <v>18050814.350000001</v>
      </c>
      <c r="R10" s="119">
        <v>17007364.010000002</v>
      </c>
      <c r="S10" s="121">
        <v>17046105.530000001</v>
      </c>
      <c r="T10" s="119">
        <v>35967910.170000002</v>
      </c>
      <c r="U10" s="121">
        <v>13122994.470000001</v>
      </c>
      <c r="V10" s="119">
        <v>14297716.16</v>
      </c>
      <c r="W10" s="121">
        <v>22462857.640000001</v>
      </c>
      <c r="X10" s="163">
        <v>13290873.720000001</v>
      </c>
      <c r="Y10" s="164">
        <v>33789688.640000001</v>
      </c>
      <c r="Z10" s="163">
        <v>16119152.189999999</v>
      </c>
      <c r="AA10" s="139">
        <f>SUM(O10:Z10 )</f>
        <v>348294144.84999996</v>
      </c>
      <c r="AB10" s="152"/>
      <c r="AC10" s="152"/>
    </row>
    <row r="11" spans="1:29" s="90" customFormat="1" ht="12.75" x14ac:dyDescent="0.2">
      <c r="A11" s="90" t="s">
        <v>229</v>
      </c>
      <c r="B11" s="87"/>
      <c r="C11" s="88">
        <v>45574107.289999999</v>
      </c>
      <c r="D11" s="89">
        <v>45636612.299999997</v>
      </c>
      <c r="E11" s="89">
        <v>43286285.170000002</v>
      </c>
      <c r="F11" s="89">
        <v>56126235.259999998</v>
      </c>
      <c r="G11" s="89">
        <v>58231517.350000001</v>
      </c>
      <c r="H11" s="89">
        <v>63407214.859999999</v>
      </c>
      <c r="I11" s="89">
        <v>62453232.700000003</v>
      </c>
      <c r="J11" s="89">
        <v>15726675.020000001</v>
      </c>
      <c r="K11" s="89">
        <v>73672162.37000002</v>
      </c>
      <c r="L11" s="89">
        <v>85182268.039999992</v>
      </c>
      <c r="M11" s="89">
        <v>56232372.460000001</v>
      </c>
      <c r="N11" s="89">
        <v>37069434.370000005</v>
      </c>
      <c r="O11" s="121">
        <v>12949948.18</v>
      </c>
      <c r="P11" s="119"/>
      <c r="Q11" s="121">
        <v>3146036.83</v>
      </c>
      <c r="R11" s="119">
        <v>-958605.17</v>
      </c>
      <c r="S11" s="121"/>
      <c r="T11" s="119">
        <v>8344025.75</v>
      </c>
      <c r="U11" s="121"/>
      <c r="V11" s="119">
        <v>4019878.79</v>
      </c>
      <c r="W11" s="121">
        <v>3812992.59</v>
      </c>
      <c r="X11" s="119">
        <v>6301462.0099999998</v>
      </c>
      <c r="Y11" s="121"/>
      <c r="Z11" s="119">
        <v>6508370.0700000003</v>
      </c>
      <c r="AA11" s="139">
        <f t="shared" ref="AA11:AA13" si="1">SUM(O11:Z11 )</f>
        <v>44124109.049999997</v>
      </c>
    </row>
    <row r="12" spans="1:29" s="90" customFormat="1" ht="12.75" x14ac:dyDescent="0.2">
      <c r="A12" s="86" t="s">
        <v>8</v>
      </c>
      <c r="B12" s="87"/>
      <c r="C12" s="88"/>
      <c r="D12" s="89">
        <v>13138247.619999999</v>
      </c>
      <c r="E12" s="89">
        <v>10688209.5</v>
      </c>
      <c r="F12" s="89">
        <v>12194340.15</v>
      </c>
      <c r="G12" s="89">
        <v>6633727.5599999987</v>
      </c>
      <c r="H12" s="89">
        <v>6434127.2799999993</v>
      </c>
      <c r="I12" s="89">
        <v>3992714.22</v>
      </c>
      <c r="J12" s="89">
        <v>4448175</v>
      </c>
      <c r="K12" s="89">
        <v>6733611.3000000007</v>
      </c>
      <c r="L12" s="89">
        <v>8514362.3200000003</v>
      </c>
      <c r="M12" s="89">
        <v>7854301.9799999995</v>
      </c>
      <c r="N12" s="89">
        <v>13447808.869999999</v>
      </c>
      <c r="O12" s="173">
        <v>3628143.29</v>
      </c>
      <c r="P12" s="119">
        <v>3895110.48</v>
      </c>
      <c r="Q12" s="121">
        <v>1756502.6600000001</v>
      </c>
      <c r="R12" s="119">
        <v>1521545.97</v>
      </c>
      <c r="S12" s="121">
        <v>1627953.72</v>
      </c>
      <c r="T12" s="119">
        <v>588630.99</v>
      </c>
      <c r="U12" s="121">
        <v>1062978.82</v>
      </c>
      <c r="V12" s="119">
        <v>1091692.95</v>
      </c>
      <c r="W12" s="121">
        <v>412546.60000000003</v>
      </c>
      <c r="X12" s="119">
        <v>843815.97</v>
      </c>
      <c r="Y12" s="121">
        <v>566216.82000000007</v>
      </c>
      <c r="Z12" s="119">
        <v>1441227.62</v>
      </c>
      <c r="AA12" s="139">
        <f t="shared" si="1"/>
        <v>18436365.890000001</v>
      </c>
    </row>
    <row r="13" spans="1:29" s="90" customFormat="1" ht="12.75" x14ac:dyDescent="0.2">
      <c r="A13" s="86" t="s">
        <v>9</v>
      </c>
      <c r="B13" s="87"/>
      <c r="C13" s="88">
        <v>29230443.449999999</v>
      </c>
      <c r="D13" s="89">
        <v>33657200.270000003</v>
      </c>
      <c r="E13" s="89">
        <v>38433558.079999998</v>
      </c>
      <c r="F13" s="89">
        <v>46193069.560000002</v>
      </c>
      <c r="G13" s="89">
        <v>41764413.629999995</v>
      </c>
      <c r="H13" s="89">
        <v>40233645.079999991</v>
      </c>
      <c r="I13" s="89">
        <v>43138705.640000001</v>
      </c>
      <c r="J13" s="89">
        <v>28860992.290000003</v>
      </c>
      <c r="K13" s="89">
        <v>48333695.260000005</v>
      </c>
      <c r="L13" s="89">
        <v>55039486.230000012</v>
      </c>
      <c r="M13" s="89">
        <v>58301880.930000007</v>
      </c>
      <c r="N13" s="89">
        <v>59324850.609999999</v>
      </c>
      <c r="O13" s="173">
        <v>15495440.310000001</v>
      </c>
      <c r="P13" s="119">
        <v>8831919.2400000002</v>
      </c>
      <c r="Q13" s="121">
        <v>9055769.8399999999</v>
      </c>
      <c r="R13" s="119">
        <v>3305992.89</v>
      </c>
      <c r="S13" s="121">
        <v>3901987.5500000003</v>
      </c>
      <c r="T13" s="119">
        <v>4845848.21</v>
      </c>
      <c r="U13" s="121">
        <v>3644914.94</v>
      </c>
      <c r="V13" s="119">
        <v>3076144.65</v>
      </c>
      <c r="W13" s="121">
        <v>3035475.7600000002</v>
      </c>
      <c r="X13" s="119">
        <v>4349654</v>
      </c>
      <c r="Y13" s="121">
        <v>4808641.3</v>
      </c>
      <c r="Z13" s="119">
        <v>3248237.15</v>
      </c>
      <c r="AA13" s="139">
        <f t="shared" si="1"/>
        <v>67600025.839999989</v>
      </c>
    </row>
    <row r="14" spans="1:29" s="85" customFormat="1" ht="16.5" x14ac:dyDescent="0.35">
      <c r="A14" s="91" t="s">
        <v>231</v>
      </c>
      <c r="B14" s="92"/>
      <c r="C14" s="93">
        <f>SUM(C15:C16)</f>
        <v>31253484.289999999</v>
      </c>
      <c r="D14" s="94">
        <f t="shared" ref="D14:E14" si="2">SUM(D15:D16)</f>
        <v>48132312.969999999</v>
      </c>
      <c r="E14" s="94">
        <f t="shared" si="2"/>
        <v>48314044.82</v>
      </c>
      <c r="F14" s="94">
        <v>59646697.899999999</v>
      </c>
      <c r="G14" s="94">
        <v>55644309.019999996</v>
      </c>
      <c r="H14" s="145">
        <v>49195560.280000009</v>
      </c>
      <c r="I14" s="145">
        <v>56188486.119999997</v>
      </c>
      <c r="J14" s="145">
        <v>27022194.649999999</v>
      </c>
      <c r="K14" s="145">
        <v>45997661.43</v>
      </c>
      <c r="L14" s="145">
        <v>63559834.149999991</v>
      </c>
      <c r="M14" s="145">
        <v>78793691.700000003</v>
      </c>
      <c r="N14" s="145">
        <v>80674699.889999986</v>
      </c>
      <c r="O14" s="146">
        <f t="shared" ref="O14:Z14" si="3">SUM(O15:O16)</f>
        <v>27555060.990000002</v>
      </c>
      <c r="P14" s="146">
        <f t="shared" si="3"/>
        <v>3111845.71</v>
      </c>
      <c r="Q14" s="146">
        <f t="shared" si="3"/>
        <v>18318789.75</v>
      </c>
      <c r="R14" s="146">
        <f t="shared" si="3"/>
        <v>4066000.08</v>
      </c>
      <c r="S14" s="146">
        <f t="shared" si="3"/>
        <v>5970815.1799999997</v>
      </c>
      <c r="T14" s="146">
        <f t="shared" si="3"/>
        <v>4082171.41</v>
      </c>
      <c r="U14" s="146">
        <f t="shared" si="3"/>
        <v>7226676.3700000001</v>
      </c>
      <c r="V14" s="146">
        <f t="shared" si="3"/>
        <v>4545079.47</v>
      </c>
      <c r="W14" s="146">
        <f t="shared" si="3"/>
        <v>2275847.5900000003</v>
      </c>
      <c r="X14" s="153">
        <f t="shared" si="3"/>
        <v>3011742.24</v>
      </c>
      <c r="Y14" s="146">
        <f t="shared" si="3"/>
        <v>7309880.6699999999</v>
      </c>
      <c r="Z14" s="147">
        <f t="shared" si="3"/>
        <v>3421868.0100000002</v>
      </c>
      <c r="AA14" s="141">
        <f t="shared" ref="AA14:AA34" si="4">SUM(O14:Z14 )</f>
        <v>90895777.470000014</v>
      </c>
    </row>
    <row r="15" spans="1:29" s="90" customFormat="1" ht="24" x14ac:dyDescent="0.2">
      <c r="A15" s="86" t="s">
        <v>10</v>
      </c>
      <c r="B15" s="87"/>
      <c r="C15" s="88">
        <v>7447726.4199999999</v>
      </c>
      <c r="D15" s="89">
        <v>8086989.9800000004</v>
      </c>
      <c r="E15" s="89">
        <v>6453037.0499999998</v>
      </c>
      <c r="F15" s="89">
        <v>5327510.01</v>
      </c>
      <c r="G15" s="89">
        <v>4924713.5100000007</v>
      </c>
      <c r="H15" s="89">
        <v>5034749.4500000011</v>
      </c>
      <c r="I15" s="89">
        <v>6340773.8700000001</v>
      </c>
      <c r="J15" s="89">
        <v>2966144.36</v>
      </c>
      <c r="K15" s="89">
        <v>5787133.3099999996</v>
      </c>
      <c r="L15" s="89">
        <v>6761851.0899999999</v>
      </c>
      <c r="M15" s="89">
        <v>5770451.8700000001</v>
      </c>
      <c r="N15" s="89">
        <v>7517800</v>
      </c>
      <c r="O15" s="121">
        <v>882594.03</v>
      </c>
      <c r="P15" s="119">
        <v>678082.11</v>
      </c>
      <c r="Q15" s="121">
        <v>557049.57999999996</v>
      </c>
      <c r="R15" s="119">
        <v>583583.74</v>
      </c>
      <c r="S15" s="121">
        <v>472049.68</v>
      </c>
      <c r="T15" s="119">
        <v>1288124.33</v>
      </c>
      <c r="U15" s="121">
        <v>478723.64</v>
      </c>
      <c r="V15" s="119">
        <v>391309.60000000003</v>
      </c>
      <c r="W15" s="121">
        <v>794702.20000000007</v>
      </c>
      <c r="X15" s="119">
        <v>559384.47</v>
      </c>
      <c r="Y15" s="121">
        <v>721190.62</v>
      </c>
      <c r="Z15" s="119">
        <v>690672.39</v>
      </c>
      <c r="AA15" s="139">
        <f>SUM(O15:Z15 )</f>
        <v>8097466.3899999997</v>
      </c>
    </row>
    <row r="16" spans="1:29" s="90" customFormat="1" ht="12.75" x14ac:dyDescent="0.2">
      <c r="A16" s="86" t="s">
        <v>11</v>
      </c>
      <c r="B16" s="87"/>
      <c r="C16" s="88">
        <v>23805757.870000001</v>
      </c>
      <c r="D16" s="89">
        <v>40045322.990000002</v>
      </c>
      <c r="E16" s="89">
        <v>41861007.770000003</v>
      </c>
      <c r="F16" s="89">
        <v>54319187.890000001</v>
      </c>
      <c r="G16" s="89">
        <v>50719595.509999998</v>
      </c>
      <c r="H16" s="89">
        <v>44160810.829999998</v>
      </c>
      <c r="I16" s="89">
        <v>49847712.25</v>
      </c>
      <c r="J16" s="89">
        <v>24056050.289999999</v>
      </c>
      <c r="K16" s="89">
        <v>40210528.120000005</v>
      </c>
      <c r="L16" s="89">
        <v>56797983.059999995</v>
      </c>
      <c r="M16" s="89">
        <v>73023239.830000013</v>
      </c>
      <c r="N16" s="89">
        <v>73156899.889999986</v>
      </c>
      <c r="O16" s="121">
        <v>26672466.960000001</v>
      </c>
      <c r="P16" s="119">
        <v>2433763.6</v>
      </c>
      <c r="Q16" s="121">
        <v>17761740.170000002</v>
      </c>
      <c r="R16" s="119">
        <v>3482416.34</v>
      </c>
      <c r="S16" s="121">
        <v>5498765.5</v>
      </c>
      <c r="T16" s="119">
        <v>2794047.08</v>
      </c>
      <c r="U16" s="121">
        <v>6747952.7300000004</v>
      </c>
      <c r="V16" s="119">
        <v>4153769.87</v>
      </c>
      <c r="W16" s="121">
        <v>1481145.3900000001</v>
      </c>
      <c r="X16" s="119">
        <v>2452357.77</v>
      </c>
      <c r="Y16" s="121">
        <v>6588690.0499999998</v>
      </c>
      <c r="Z16" s="119">
        <v>2731195.62</v>
      </c>
      <c r="AA16" s="139">
        <f>SUM(O16:Z16 )</f>
        <v>82798311.080000013</v>
      </c>
    </row>
    <row r="17" spans="1:27" s="85" customFormat="1" ht="16.5" x14ac:dyDescent="0.35">
      <c r="A17" s="91" t="s">
        <v>232</v>
      </c>
      <c r="B17" s="92"/>
      <c r="C17" s="93">
        <f>SUM(C18:C19)</f>
        <v>5827012.7699999996</v>
      </c>
      <c r="D17" s="94">
        <f t="shared" ref="D17:E17" si="5">SUM(D18:D19)</f>
        <v>6006571.1699999999</v>
      </c>
      <c r="E17" s="94">
        <f t="shared" si="5"/>
        <v>5582390.8399999999</v>
      </c>
      <c r="F17" s="94">
        <v>8348631.21</v>
      </c>
      <c r="G17" s="94">
        <v>14340140.469999999</v>
      </c>
      <c r="H17" s="145">
        <v>7496906.3300000001</v>
      </c>
      <c r="I17" s="145">
        <v>9122636.1099999994</v>
      </c>
      <c r="J17" s="145">
        <v>3636560.91</v>
      </c>
      <c r="K17" s="145">
        <v>6285699.2400000002</v>
      </c>
      <c r="L17" s="145">
        <v>21611888.059999999</v>
      </c>
      <c r="M17" s="145">
        <v>21647654.510000002</v>
      </c>
      <c r="N17" s="145">
        <v>21753973.189999998</v>
      </c>
      <c r="O17" s="146">
        <f t="shared" ref="O17:Z17" si="6">SUM(O18)</f>
        <v>714634.26</v>
      </c>
      <c r="P17" s="146">
        <f t="shared" si="6"/>
        <v>891543.74</v>
      </c>
      <c r="Q17" s="146">
        <f t="shared" si="6"/>
        <v>1448329.75</v>
      </c>
      <c r="R17" s="146">
        <f t="shared" si="6"/>
        <v>1400887.52</v>
      </c>
      <c r="S17" s="146">
        <f t="shared" si="6"/>
        <v>1026015.98</v>
      </c>
      <c r="T17" s="146">
        <f t="shared" si="6"/>
        <v>1364467.55</v>
      </c>
      <c r="U17" s="146">
        <f t="shared" si="6"/>
        <v>1443201.72</v>
      </c>
      <c r="V17" s="146">
        <f t="shared" si="6"/>
        <v>1194996.8</v>
      </c>
      <c r="W17" s="146">
        <f t="shared" si="6"/>
        <v>1172741.21</v>
      </c>
      <c r="X17" s="153">
        <f t="shared" si="6"/>
        <v>1854321.92</v>
      </c>
      <c r="Y17" s="146">
        <f t="shared" si="6"/>
        <v>1200194.1500000001</v>
      </c>
      <c r="Z17" s="147">
        <f t="shared" si="6"/>
        <v>2184427.1800000002</v>
      </c>
      <c r="AA17" s="141">
        <f t="shared" si="4"/>
        <v>15895761.780000001</v>
      </c>
    </row>
    <row r="18" spans="1:27" s="90" customFormat="1" ht="24" x14ac:dyDescent="0.2">
      <c r="A18" s="86" t="s">
        <v>227</v>
      </c>
      <c r="B18" s="87"/>
      <c r="C18" s="88">
        <v>1910544</v>
      </c>
      <c r="D18" s="89">
        <v>516800</v>
      </c>
      <c r="E18" s="89">
        <v>5582390.8399999999</v>
      </c>
      <c r="F18" s="89">
        <v>8348631.21</v>
      </c>
      <c r="G18" s="89">
        <v>14340140.469999999</v>
      </c>
      <c r="H18" s="89">
        <v>7496906.3300000001</v>
      </c>
      <c r="I18" s="89">
        <v>9122636.1099999994</v>
      </c>
      <c r="J18" s="89">
        <v>3636560.91</v>
      </c>
      <c r="K18" s="89">
        <v>6253424.9800000004</v>
      </c>
      <c r="L18" s="89">
        <v>21611888.059999999</v>
      </c>
      <c r="M18" s="89">
        <v>21647654.510000002</v>
      </c>
      <c r="N18" s="89">
        <v>21753973.189999998</v>
      </c>
      <c r="O18" s="121">
        <v>714634.26</v>
      </c>
      <c r="P18" s="119">
        <v>891543.74</v>
      </c>
      <c r="Q18" s="121">
        <v>1448329.75</v>
      </c>
      <c r="R18" s="119">
        <f>1400722.71+165.26-0.45</f>
        <v>1400887.52</v>
      </c>
      <c r="S18" s="121">
        <v>1026015.98</v>
      </c>
      <c r="T18" s="119">
        <v>1364467.55</v>
      </c>
      <c r="U18" s="121">
        <v>1443201.72</v>
      </c>
      <c r="V18" s="119">
        <v>1194996.8</v>
      </c>
      <c r="W18" s="121">
        <v>1172741.21</v>
      </c>
      <c r="X18" s="119">
        <v>1854321.92</v>
      </c>
      <c r="Y18" s="121">
        <v>1200194.1500000001</v>
      </c>
      <c r="Z18" s="119">
        <v>2184427.1800000002</v>
      </c>
      <c r="AA18" s="139">
        <f>SUM(O18:Z18 )</f>
        <v>15895761.780000001</v>
      </c>
    </row>
    <row r="19" spans="1:27" s="90" customFormat="1" ht="12.75" x14ac:dyDescent="0.2">
      <c r="A19" s="86" t="s">
        <v>12</v>
      </c>
      <c r="B19" s="87"/>
      <c r="C19" s="88">
        <v>3916468.77</v>
      </c>
      <c r="D19" s="89">
        <v>5489771.1699999999</v>
      </c>
      <c r="E19" s="89"/>
      <c r="F19" s="89"/>
      <c r="G19" s="89">
        <v>0</v>
      </c>
      <c r="H19" s="89">
        <v>0</v>
      </c>
      <c r="I19" s="89"/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121"/>
      <c r="P19" s="119"/>
      <c r="Q19" s="121"/>
      <c r="R19" s="119"/>
      <c r="S19" s="121"/>
      <c r="T19" s="119"/>
      <c r="U19" s="121"/>
      <c r="V19" s="119"/>
      <c r="W19" s="121"/>
      <c r="X19" s="119"/>
      <c r="Y19" s="121"/>
      <c r="Z19" s="119"/>
      <c r="AA19" s="139">
        <f t="shared" si="4"/>
        <v>0</v>
      </c>
    </row>
    <row r="20" spans="1:27" s="85" customFormat="1" ht="16.5" x14ac:dyDescent="0.35">
      <c r="A20" s="91" t="s">
        <v>244</v>
      </c>
      <c r="B20" s="92"/>
      <c r="C20" s="93">
        <f>SUM(C21:C24)</f>
        <v>227953583.00000003</v>
      </c>
      <c r="D20" s="94">
        <f>SUM(D21:D24)</f>
        <v>24334054.07</v>
      </c>
      <c r="E20" s="94">
        <f>SUM(E21:E24)</f>
        <v>39169321.490000002</v>
      </c>
      <c r="F20" s="94">
        <f>SUM(F21:F24)</f>
        <v>41283548.420000002</v>
      </c>
      <c r="G20" s="94">
        <v>39045680.669999994</v>
      </c>
      <c r="H20" s="145">
        <v>40922007.630000003</v>
      </c>
      <c r="I20" s="145">
        <v>71594621.879999995</v>
      </c>
      <c r="J20" s="145">
        <v>72167210.460000008</v>
      </c>
      <c r="K20" s="145">
        <v>57803828.150000006</v>
      </c>
      <c r="L20" s="145">
        <v>53107301.030000001</v>
      </c>
      <c r="M20" s="145">
        <v>52885024.500000007</v>
      </c>
      <c r="N20" s="145">
        <v>62525029.120000005</v>
      </c>
      <c r="O20" s="146">
        <f t="shared" ref="O20:Z20" si="7">SUM(O21:O24)</f>
        <v>9616656.1500000004</v>
      </c>
      <c r="P20" s="146">
        <f t="shared" si="7"/>
        <v>7535725.6399999997</v>
      </c>
      <c r="Q20" s="146">
        <f t="shared" si="7"/>
        <v>3324242.29</v>
      </c>
      <c r="R20" s="146">
        <f t="shared" si="7"/>
        <v>4724264.5200000005</v>
      </c>
      <c r="S20" s="146">
        <f t="shared" si="7"/>
        <v>3578690.3600000003</v>
      </c>
      <c r="T20" s="146">
        <f t="shared" si="7"/>
        <v>4185982.91</v>
      </c>
      <c r="U20" s="146">
        <f t="shared" si="7"/>
        <v>2181995.0500000003</v>
      </c>
      <c r="V20" s="146">
        <f t="shared" si="7"/>
        <v>3866770.11</v>
      </c>
      <c r="W20" s="146">
        <f t="shared" si="7"/>
        <v>3059660.9400000004</v>
      </c>
      <c r="X20" s="153">
        <f t="shared" si="7"/>
        <v>2776524.3000000003</v>
      </c>
      <c r="Y20" s="146">
        <f t="shared" si="7"/>
        <v>4233021.34</v>
      </c>
      <c r="Z20" s="147">
        <f t="shared" si="7"/>
        <v>8139537.1300000008</v>
      </c>
      <c r="AA20" s="141">
        <f t="shared" si="4"/>
        <v>57223070.739999987</v>
      </c>
    </row>
    <row r="21" spans="1:27" s="90" customFormat="1" ht="12.75" x14ac:dyDescent="0.2">
      <c r="A21" s="86" t="s">
        <v>13</v>
      </c>
      <c r="B21" s="87"/>
      <c r="C21" s="88">
        <v>7030947.4900000002</v>
      </c>
      <c r="D21" s="89">
        <v>15940328.27</v>
      </c>
      <c r="E21" s="89">
        <v>15704855.74</v>
      </c>
      <c r="F21" s="89">
        <v>13237022.23</v>
      </c>
      <c r="G21" s="89">
        <v>14388169.4</v>
      </c>
      <c r="H21" s="89">
        <v>10658744.420000002</v>
      </c>
      <c r="I21" s="89">
        <v>8264126.0999999996</v>
      </c>
      <c r="J21" s="89">
        <v>5972848.209999999</v>
      </c>
      <c r="K21" s="89">
        <v>10824709.35</v>
      </c>
      <c r="L21" s="89">
        <v>14266907.139999997</v>
      </c>
      <c r="M21" s="89">
        <v>17176994.550000001</v>
      </c>
      <c r="N21" s="89">
        <v>10351572.370000001</v>
      </c>
      <c r="O21" s="121">
        <v>782689.69000000006</v>
      </c>
      <c r="P21" s="119">
        <v>649986.05000000005</v>
      </c>
      <c r="Q21" s="121">
        <v>922247.89</v>
      </c>
      <c r="R21" s="119">
        <v>897309.42</v>
      </c>
      <c r="S21" s="121">
        <v>665334.66</v>
      </c>
      <c r="T21" s="119">
        <v>911660.87</v>
      </c>
      <c r="U21" s="121">
        <v>761402.65</v>
      </c>
      <c r="V21" s="119">
        <v>707631.02</v>
      </c>
      <c r="W21" s="121">
        <v>934112.28</v>
      </c>
      <c r="X21" s="119">
        <v>779781.14</v>
      </c>
      <c r="Y21" s="121">
        <v>1201224.49</v>
      </c>
      <c r="Z21" s="119">
        <v>978980.99</v>
      </c>
      <c r="AA21" s="139">
        <f>SUM(O21:Z21 )</f>
        <v>10192361.15</v>
      </c>
    </row>
    <row r="22" spans="1:27" s="85" customFormat="1" x14ac:dyDescent="0.25">
      <c r="A22" s="86" t="s">
        <v>14</v>
      </c>
      <c r="B22" s="87"/>
      <c r="C22" s="88">
        <v>1126094</v>
      </c>
      <c r="D22" s="89">
        <v>114894.5</v>
      </c>
      <c r="E22" s="89">
        <v>175120</v>
      </c>
      <c r="F22" s="89">
        <v>637870</v>
      </c>
      <c r="G22" s="89">
        <v>494565</v>
      </c>
      <c r="H22" s="89">
        <v>62668</v>
      </c>
      <c r="I22" s="89">
        <v>2629951.87</v>
      </c>
      <c r="J22" s="89">
        <v>0</v>
      </c>
      <c r="K22" s="89">
        <v>0</v>
      </c>
      <c r="L22" s="89">
        <v>0</v>
      </c>
      <c r="M22" s="89">
        <v>0</v>
      </c>
      <c r="N22" s="89"/>
      <c r="O22" s="121"/>
      <c r="P22" s="119"/>
      <c r="Q22" s="121"/>
      <c r="R22" s="119"/>
      <c r="S22" s="121"/>
      <c r="T22" s="119"/>
      <c r="U22" s="121"/>
      <c r="W22" s="121"/>
      <c r="X22" s="119"/>
      <c r="Y22" s="121"/>
      <c r="Z22" s="119"/>
      <c r="AA22" s="139">
        <f t="shared" ref="AA22:AA23" si="8">SUM(O22:Z22 )</f>
        <v>0</v>
      </c>
    </row>
    <row r="23" spans="1:27" s="90" customFormat="1" ht="12.75" x14ac:dyDescent="0.2">
      <c r="A23" s="86" t="s">
        <v>15</v>
      </c>
      <c r="B23" s="87"/>
      <c r="C23" s="88">
        <v>158326896.30000001</v>
      </c>
      <c r="D23" s="89">
        <v>8278831.2999999998</v>
      </c>
      <c r="E23" s="89">
        <v>23289345.75</v>
      </c>
      <c r="F23" s="89">
        <v>27408656.190000001</v>
      </c>
      <c r="G23" s="89">
        <v>24162946.270000003</v>
      </c>
      <c r="H23" s="89">
        <v>30200595.210000005</v>
      </c>
      <c r="I23" s="89">
        <v>60700543.909999996</v>
      </c>
      <c r="J23" s="89">
        <v>66194362.25</v>
      </c>
      <c r="K23" s="89">
        <v>46979118.800000004</v>
      </c>
      <c r="L23" s="89">
        <v>38840393.890000001</v>
      </c>
      <c r="M23" s="89">
        <v>35708029.950000003</v>
      </c>
      <c r="N23" s="89">
        <v>52173456.75</v>
      </c>
      <c r="O23" s="173">
        <v>8833966.4600000009</v>
      </c>
      <c r="P23" s="119">
        <v>6885739.5899999999</v>
      </c>
      <c r="Q23" s="121">
        <v>2401994.4</v>
      </c>
      <c r="R23" s="119">
        <v>3826955.1</v>
      </c>
      <c r="S23" s="121">
        <v>2913355.7</v>
      </c>
      <c r="T23" s="119">
        <v>3274322.04</v>
      </c>
      <c r="U23" s="121">
        <v>1420592.4000000001</v>
      </c>
      <c r="V23" s="119">
        <v>3159139.09</v>
      </c>
      <c r="W23" s="121">
        <v>2125548.66</v>
      </c>
      <c r="X23" s="119">
        <v>1996743.1600000001</v>
      </c>
      <c r="Y23" s="121">
        <v>3031796.85</v>
      </c>
      <c r="Z23" s="119">
        <v>7160556.1400000006</v>
      </c>
      <c r="AA23" s="139">
        <f t="shared" si="8"/>
        <v>47030709.589999996</v>
      </c>
    </row>
    <row r="24" spans="1:27" s="90" customFormat="1" ht="24" x14ac:dyDescent="0.2">
      <c r="A24" s="86" t="s">
        <v>16</v>
      </c>
      <c r="B24" s="87"/>
      <c r="C24" s="88">
        <v>61469645.210000001</v>
      </c>
      <c r="D24" s="89">
        <v>0</v>
      </c>
      <c r="E24" s="89"/>
      <c r="F24" s="89"/>
      <c r="G24" s="89">
        <v>0</v>
      </c>
      <c r="H24" s="89">
        <v>0</v>
      </c>
      <c r="I24" s="89"/>
      <c r="J24" s="89"/>
      <c r="K24" s="89">
        <v>0</v>
      </c>
      <c r="L24" s="89">
        <v>0</v>
      </c>
      <c r="M24" s="89">
        <v>0</v>
      </c>
      <c r="N24" s="89">
        <v>0</v>
      </c>
      <c r="O24" s="121"/>
      <c r="P24" s="119"/>
      <c r="Q24" s="121"/>
      <c r="R24" s="119"/>
      <c r="S24" s="121"/>
      <c r="T24" s="119"/>
      <c r="U24" s="121"/>
      <c r="V24" s="119"/>
      <c r="W24" s="121"/>
      <c r="X24" s="119"/>
      <c r="Y24" s="121"/>
      <c r="Z24" s="119"/>
      <c r="AA24" s="139">
        <f t="shared" si="4"/>
        <v>0</v>
      </c>
    </row>
    <row r="25" spans="1:27" s="90" customFormat="1" ht="16.5" x14ac:dyDescent="0.35">
      <c r="A25" s="85" t="s">
        <v>233</v>
      </c>
      <c r="B25" s="92"/>
      <c r="C25" s="93">
        <f t="shared" ref="C25:E25" si="9">SUM(C26:C30)</f>
        <v>729278324.88</v>
      </c>
      <c r="D25" s="94">
        <f t="shared" si="9"/>
        <v>849535921.20999992</v>
      </c>
      <c r="E25" s="94">
        <f t="shared" si="9"/>
        <v>839596076.45999992</v>
      </c>
      <c r="F25" s="94">
        <v>1071939683.95</v>
      </c>
      <c r="G25" s="94">
        <v>1171334909.6499999</v>
      </c>
      <c r="H25" s="145">
        <v>1097601837.5999999</v>
      </c>
      <c r="I25" s="145">
        <v>1154695284.6899998</v>
      </c>
      <c r="J25" s="145">
        <v>586208388.46000004</v>
      </c>
      <c r="K25" s="145">
        <v>1241919421.6599998</v>
      </c>
      <c r="L25" s="145">
        <v>1370368056.5900002</v>
      </c>
      <c r="M25" s="145">
        <v>1617250813.71</v>
      </c>
      <c r="N25" s="145">
        <v>1624936917.9300001</v>
      </c>
      <c r="O25" s="146">
        <f t="shared" ref="O25:Z25" si="10">SUM(O26:O28)</f>
        <v>117740316.36</v>
      </c>
      <c r="P25" s="146">
        <f t="shared" si="10"/>
        <v>152923459.93000001</v>
      </c>
      <c r="Q25" s="146">
        <f t="shared" si="10"/>
        <v>138623370.70999998</v>
      </c>
      <c r="R25" s="146">
        <f t="shared" si="10"/>
        <v>177554738.51999998</v>
      </c>
      <c r="S25" s="146">
        <f t="shared" si="10"/>
        <v>142671579.29999998</v>
      </c>
      <c r="T25" s="146">
        <f t="shared" si="10"/>
        <v>135372731.65000001</v>
      </c>
      <c r="U25" s="146">
        <f t="shared" si="10"/>
        <v>136799602.14999998</v>
      </c>
      <c r="V25" s="146">
        <f t="shared" si="10"/>
        <v>144685847.53</v>
      </c>
      <c r="W25" s="146">
        <f>SUM(W26:W27)</f>
        <v>131526801.02000001</v>
      </c>
      <c r="X25" s="153">
        <f t="shared" si="10"/>
        <v>113042588.51000001</v>
      </c>
      <c r="Y25" s="146">
        <f t="shared" si="10"/>
        <v>110836521.77000001</v>
      </c>
      <c r="Z25" s="147">
        <f t="shared" si="10"/>
        <v>117565669.42</v>
      </c>
      <c r="AA25" s="141">
        <f t="shared" si="4"/>
        <v>1619343226.8699999</v>
      </c>
    </row>
    <row r="26" spans="1:27" s="85" customFormat="1" x14ac:dyDescent="0.25">
      <c r="A26" s="86" t="s">
        <v>17</v>
      </c>
      <c r="B26" s="87"/>
      <c r="C26" s="88">
        <v>436523233.31</v>
      </c>
      <c r="D26" s="89">
        <v>462563443.11000001</v>
      </c>
      <c r="E26" s="89">
        <v>498784058.57999998</v>
      </c>
      <c r="F26" s="89">
        <v>550912704.59000003</v>
      </c>
      <c r="G26" s="89">
        <v>618153406.75999999</v>
      </c>
      <c r="H26" s="89">
        <v>684338314.83000004</v>
      </c>
      <c r="I26" s="89">
        <v>695916445.15999997</v>
      </c>
      <c r="J26" s="89">
        <v>371752001.85000002</v>
      </c>
      <c r="K26" s="89">
        <v>832838660.58000004</v>
      </c>
      <c r="L26" s="89">
        <v>865659313</v>
      </c>
      <c r="M26" s="89">
        <v>997448330.63</v>
      </c>
      <c r="N26" s="89">
        <v>994859428</v>
      </c>
      <c r="O26" s="121">
        <v>80513069</v>
      </c>
      <c r="P26" s="119">
        <v>88362237</v>
      </c>
      <c r="Q26" s="121">
        <v>88569432</v>
      </c>
      <c r="R26" s="119">
        <v>124278311</v>
      </c>
      <c r="S26" s="121">
        <v>94934578.170000002</v>
      </c>
      <c r="T26" s="119">
        <v>87407338</v>
      </c>
      <c r="U26" s="121">
        <v>88563715</v>
      </c>
      <c r="V26" s="119">
        <v>90494505</v>
      </c>
      <c r="W26" s="165">
        <v>83894744</v>
      </c>
      <c r="X26" s="119">
        <v>65160964</v>
      </c>
      <c r="Y26" s="121">
        <v>72748433</v>
      </c>
      <c r="Z26" s="119">
        <v>80221738</v>
      </c>
      <c r="AA26" s="139">
        <f>SUM(O26:Z26)</f>
        <v>1045149064.1700001</v>
      </c>
    </row>
    <row r="27" spans="1:27" s="90" customFormat="1" ht="12.75" x14ac:dyDescent="0.2">
      <c r="A27" s="86" t="s">
        <v>18</v>
      </c>
      <c r="B27" s="87"/>
      <c r="C27" s="88">
        <v>254371264.08000001</v>
      </c>
      <c r="D27" s="89">
        <v>278778762.97000003</v>
      </c>
      <c r="E27" s="89">
        <v>279687792.20999998</v>
      </c>
      <c r="F27" s="89">
        <v>294574750.48000002</v>
      </c>
      <c r="G27" s="89">
        <v>322856823.44</v>
      </c>
      <c r="H27" s="89">
        <v>355815356.91000015</v>
      </c>
      <c r="I27" s="89">
        <v>405034501</v>
      </c>
      <c r="J27" s="89">
        <v>212669826.41999999</v>
      </c>
      <c r="K27" s="89">
        <v>406652187.13999999</v>
      </c>
      <c r="L27" s="89">
        <v>449438188</v>
      </c>
      <c r="M27" s="89">
        <v>537046097</v>
      </c>
      <c r="N27" s="89">
        <v>535354777.79000002</v>
      </c>
      <c r="O27" s="121">
        <v>36761683.600000001</v>
      </c>
      <c r="P27" s="119">
        <v>59921897.219999999</v>
      </c>
      <c r="Q27" s="121">
        <v>47621584.039999999</v>
      </c>
      <c r="R27" s="119">
        <v>47623880.130000003</v>
      </c>
      <c r="S27" s="121">
        <v>47626201.869999997</v>
      </c>
      <c r="T27" s="119">
        <v>47627247.539999999</v>
      </c>
      <c r="U27" s="121">
        <v>47630495.009999998</v>
      </c>
      <c r="V27" s="119">
        <v>47633424.270000003</v>
      </c>
      <c r="W27" s="121">
        <v>47632057.020000003</v>
      </c>
      <c r="X27" s="119">
        <v>47633080.719999999</v>
      </c>
      <c r="Y27" s="121">
        <v>36781229.980000004</v>
      </c>
      <c r="Z27" s="119">
        <v>36779496.420000002</v>
      </c>
      <c r="AA27" s="139">
        <f t="shared" ref="AA27:AA29" si="11">SUM(O27:Z27)</f>
        <v>551272277.81999993</v>
      </c>
    </row>
    <row r="28" spans="1:27" s="90" customFormat="1" ht="12.75" x14ac:dyDescent="0.2">
      <c r="A28" s="86" t="s">
        <v>19</v>
      </c>
      <c r="B28" s="87"/>
      <c r="C28" s="88">
        <v>5062140.67</v>
      </c>
      <c r="D28" s="89">
        <v>44579698.009999998</v>
      </c>
      <c r="E28" s="89">
        <v>23371124.670000002</v>
      </c>
      <c r="F28" s="89">
        <v>184636325.13</v>
      </c>
      <c r="G28" s="89">
        <v>230324679.44999999</v>
      </c>
      <c r="H28" s="89">
        <v>57448165.859999999</v>
      </c>
      <c r="I28" s="89">
        <v>53744338.530000001</v>
      </c>
      <c r="J28" s="89">
        <v>1786560.19</v>
      </c>
      <c r="K28" s="89">
        <v>2428573.9400000004</v>
      </c>
      <c r="L28" s="89">
        <v>55270555.590000004</v>
      </c>
      <c r="M28" s="89">
        <v>82756386.079999998</v>
      </c>
      <c r="N28" s="89">
        <v>94722712.139999986</v>
      </c>
      <c r="O28" s="121">
        <v>465563.76</v>
      </c>
      <c r="P28" s="119">
        <v>4639325.71</v>
      </c>
      <c r="Q28" s="121">
        <v>2432354.67</v>
      </c>
      <c r="R28" s="119">
        <v>5652547.3899999997</v>
      </c>
      <c r="S28" s="121">
        <v>110799.26000000001</v>
      </c>
      <c r="T28" s="119">
        <v>338146.11</v>
      </c>
      <c r="U28" s="121">
        <v>605392.14</v>
      </c>
      <c r="V28" s="119">
        <v>6557918.2599999998</v>
      </c>
      <c r="X28" s="119">
        <v>248543.79</v>
      </c>
      <c r="Y28" s="121">
        <v>1306858.79</v>
      </c>
      <c r="Z28" s="119">
        <v>564435</v>
      </c>
      <c r="AA28" s="139">
        <f t="shared" si="11"/>
        <v>22921884.879999995</v>
      </c>
    </row>
    <row r="29" spans="1:27" s="90" customFormat="1" x14ac:dyDescent="0.25">
      <c r="A29" s="85" t="s">
        <v>251</v>
      </c>
      <c r="B29" s="87"/>
      <c r="C29" s="88"/>
      <c r="D29" s="89">
        <f t="shared" ref="D29:H29" si="12">SUM(D30)</f>
        <v>31807008.559999999</v>
      </c>
      <c r="E29" s="89">
        <f t="shared" si="12"/>
        <v>18876550.5</v>
      </c>
      <c r="F29" s="89">
        <f t="shared" si="12"/>
        <v>41815903.75</v>
      </c>
      <c r="G29" s="94">
        <f t="shared" si="12"/>
        <v>25132947.600000001</v>
      </c>
      <c r="H29" s="145">
        <f t="shared" si="12"/>
        <v>22619653.199999999</v>
      </c>
      <c r="I29" s="145">
        <v>14912499</v>
      </c>
      <c r="J29" s="145">
        <v>0</v>
      </c>
      <c r="K29" s="145">
        <v>0</v>
      </c>
      <c r="L29" s="145">
        <v>0</v>
      </c>
      <c r="M29" s="145">
        <v>0</v>
      </c>
      <c r="N29" s="145">
        <v>0</v>
      </c>
      <c r="O29" s="146"/>
      <c r="P29" s="147"/>
      <c r="Q29" s="146"/>
      <c r="R29" s="130"/>
      <c r="S29" s="122"/>
      <c r="T29" s="130"/>
      <c r="U29" s="122"/>
      <c r="V29" s="130"/>
      <c r="W29" s="122"/>
      <c r="X29" s="130"/>
      <c r="Y29" s="122"/>
      <c r="Z29" s="147"/>
      <c r="AA29" s="139">
        <f t="shared" si="11"/>
        <v>0</v>
      </c>
    </row>
    <row r="30" spans="1:27" s="90" customFormat="1" ht="12.75" x14ac:dyDescent="0.2">
      <c r="A30" s="86" t="s">
        <v>20</v>
      </c>
      <c r="B30" s="87"/>
      <c r="C30" s="88">
        <v>33321686.82</v>
      </c>
      <c r="D30" s="89">
        <v>31807008.559999999</v>
      </c>
      <c r="E30" s="89">
        <v>18876550.5</v>
      </c>
      <c r="F30" s="89">
        <v>41815903.75</v>
      </c>
      <c r="G30" s="89">
        <v>25132947.600000001</v>
      </c>
      <c r="H30" s="89">
        <v>22619653.199999999</v>
      </c>
      <c r="I30" s="89">
        <v>14912499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121"/>
      <c r="P30" s="119"/>
      <c r="Q30" s="121"/>
      <c r="R30" s="119"/>
      <c r="S30" s="121"/>
      <c r="T30" s="119"/>
      <c r="U30" s="121"/>
      <c r="V30" s="119"/>
      <c r="W30" s="121"/>
      <c r="X30" s="119"/>
      <c r="Y30" s="121"/>
      <c r="Z30" s="119"/>
      <c r="AA30" s="139">
        <f t="shared" si="4"/>
        <v>0</v>
      </c>
    </row>
    <row r="31" spans="1:27" s="90" customFormat="1" ht="16.5" x14ac:dyDescent="0.35">
      <c r="A31" s="91" t="s">
        <v>234</v>
      </c>
      <c r="B31" s="92"/>
      <c r="C31" s="93">
        <f t="shared" ref="C31:E31" si="13">SUM(C32:C33)</f>
        <v>15808357.029999999</v>
      </c>
      <c r="D31" s="94">
        <f t="shared" si="13"/>
        <v>4201344.5999999996</v>
      </c>
      <c r="E31" s="94">
        <f t="shared" si="13"/>
        <v>0</v>
      </c>
      <c r="F31" s="94">
        <f>SUM(F32:F33)</f>
        <v>0</v>
      </c>
      <c r="G31" s="94">
        <v>0</v>
      </c>
      <c r="H31" s="145">
        <v>0</v>
      </c>
      <c r="I31" s="148">
        <v>0</v>
      </c>
      <c r="J31" s="145">
        <v>0</v>
      </c>
      <c r="K31" s="145">
        <v>0</v>
      </c>
      <c r="L31" s="145">
        <v>0</v>
      </c>
      <c r="M31" s="145">
        <v>0</v>
      </c>
      <c r="N31" s="145">
        <v>0</v>
      </c>
      <c r="O31" s="146"/>
      <c r="P31" s="147"/>
      <c r="Q31" s="149"/>
      <c r="R31" s="130"/>
      <c r="S31" s="122"/>
      <c r="T31" s="130"/>
      <c r="U31" s="122"/>
      <c r="V31" s="130"/>
      <c r="W31" s="122"/>
      <c r="X31" s="130"/>
      <c r="Y31" s="122"/>
      <c r="Z31" s="147"/>
      <c r="AA31" s="141">
        <f t="shared" si="4"/>
        <v>0</v>
      </c>
    </row>
    <row r="32" spans="1:27" s="85" customFormat="1" x14ac:dyDescent="0.25">
      <c r="A32" s="86" t="s">
        <v>21</v>
      </c>
      <c r="B32" s="87"/>
      <c r="C32" s="88">
        <v>165808.69</v>
      </c>
      <c r="D32" s="89"/>
      <c r="E32" s="89"/>
      <c r="F32" s="89"/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121"/>
      <c r="P32" s="119"/>
      <c r="Q32" s="121"/>
      <c r="R32" s="119"/>
      <c r="S32" s="121"/>
      <c r="T32" s="119"/>
      <c r="U32" s="121"/>
      <c r="V32" s="119"/>
      <c r="W32" s="121"/>
      <c r="X32" s="119"/>
      <c r="Y32" s="121"/>
      <c r="Z32" s="119"/>
      <c r="AA32" s="139">
        <f t="shared" si="4"/>
        <v>0</v>
      </c>
    </row>
    <row r="33" spans="1:27" s="90" customFormat="1" ht="12.75" x14ac:dyDescent="0.2">
      <c r="A33" s="86" t="s">
        <v>22</v>
      </c>
      <c r="B33" s="87"/>
      <c r="C33" s="88">
        <v>15642548.34</v>
      </c>
      <c r="D33" s="89">
        <v>4201344.5999999996</v>
      </c>
      <c r="E33" s="89"/>
      <c r="F33" s="89"/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121"/>
      <c r="P33" s="119"/>
      <c r="Q33" s="121"/>
      <c r="R33" s="119"/>
      <c r="S33" s="121"/>
      <c r="T33" s="119"/>
      <c r="U33" s="121"/>
      <c r="V33" s="119"/>
      <c r="W33" s="121"/>
      <c r="X33" s="119"/>
      <c r="Y33" s="121"/>
      <c r="Z33" s="119"/>
      <c r="AA33" s="139">
        <f t="shared" si="4"/>
        <v>0</v>
      </c>
    </row>
    <row r="34" spans="1:27" s="90" customFormat="1" ht="12.75" x14ac:dyDescent="0.2">
      <c r="A34" s="15"/>
      <c r="B34" s="24"/>
      <c r="C34" s="78"/>
      <c r="D34" s="25"/>
      <c r="E34" s="25"/>
      <c r="F34" s="25"/>
      <c r="G34" s="25"/>
      <c r="H34" s="89"/>
      <c r="I34" s="89"/>
      <c r="J34" s="89">
        <v>0</v>
      </c>
      <c r="K34" s="89"/>
      <c r="L34" s="89"/>
      <c r="M34" s="89"/>
      <c r="N34" s="89">
        <v>0</v>
      </c>
      <c r="O34" s="121"/>
      <c r="P34" s="119"/>
      <c r="Q34" s="121"/>
      <c r="R34" s="116"/>
      <c r="S34" s="123"/>
      <c r="T34" s="116"/>
      <c r="U34" s="123"/>
      <c r="V34" s="116"/>
      <c r="W34" s="123"/>
      <c r="X34" s="116"/>
      <c r="Y34" s="123"/>
      <c r="Z34" s="119"/>
      <c r="AA34" s="139">
        <f t="shared" si="4"/>
        <v>0</v>
      </c>
    </row>
    <row r="35" spans="1:27" x14ac:dyDescent="0.25">
      <c r="A35" s="95" t="s">
        <v>23</v>
      </c>
      <c r="B35" s="96"/>
      <c r="C35" s="97">
        <f>+C8+C14+C17+C20+C25+C31</f>
        <v>1225067133.8999999</v>
      </c>
      <c r="D35" s="98">
        <f>+D8+D14+D17+D20+D25+D31</f>
        <v>1214592301.54</v>
      </c>
      <c r="E35" s="98">
        <f>+E8+E14+E17+E20+E25+E31</f>
        <v>1244308060.8999999</v>
      </c>
      <c r="F35" s="98">
        <f>+F8+F14+F17+F20+F25+F31</f>
        <v>1533586889.3800001</v>
      </c>
      <c r="G35" s="98">
        <v>1621951095.8599999</v>
      </c>
      <c r="H35" s="150">
        <v>1540472285.0499997</v>
      </c>
      <c r="I35" s="150">
        <v>1624699073.27</v>
      </c>
      <c r="J35" s="150">
        <v>910226809.77999997</v>
      </c>
      <c r="K35" s="150">
        <v>1741283337.25</v>
      </c>
      <c r="L35" s="150">
        <v>1949686933.5600002</v>
      </c>
      <c r="M35" s="150">
        <v>2199872602.46</v>
      </c>
      <c r="N35" s="150">
        <v>4438065195.6999998</v>
      </c>
      <c r="O35" s="151">
        <f t="shared" ref="O35:Z35" si="14">O8+O14+O17+O20+O25+O29+O31</f>
        <v>267592559.87</v>
      </c>
      <c r="P35" s="151">
        <f t="shared" si="14"/>
        <v>244435912.38</v>
      </c>
      <c r="Q35" s="151">
        <f t="shared" si="14"/>
        <v>193723856.17999998</v>
      </c>
      <c r="R35" s="151">
        <f>R8+R14+R17+R20+R25+R29+R31</f>
        <v>208622188.33999997</v>
      </c>
      <c r="S35" s="151">
        <f t="shared" si="14"/>
        <v>175823147.61999997</v>
      </c>
      <c r="T35" s="151">
        <f t="shared" si="14"/>
        <v>194751768.63999999</v>
      </c>
      <c r="U35" s="151">
        <f t="shared" si="14"/>
        <v>165482363.51999998</v>
      </c>
      <c r="V35" s="151">
        <f t="shared" si="14"/>
        <v>176778126.46000001</v>
      </c>
      <c r="W35" s="151">
        <f t="shared" si="14"/>
        <v>167758923.35000002</v>
      </c>
      <c r="X35" s="154">
        <f t="shared" si="14"/>
        <v>145470982.67000002</v>
      </c>
      <c r="Y35" s="151">
        <f t="shared" si="14"/>
        <v>162744164.69</v>
      </c>
      <c r="Z35" s="159">
        <f t="shared" si="14"/>
        <v>158628488.77000001</v>
      </c>
      <c r="AA35" s="162">
        <f>SUM(AA8:AA34 )</f>
        <v>4523624964.9799995</v>
      </c>
    </row>
    <row r="36" spans="1:27" s="79" customFormat="1" x14ac:dyDescent="0.25">
      <c r="A36" s="15"/>
      <c r="B36" s="24"/>
      <c r="C36" s="78"/>
      <c r="D36" s="25"/>
      <c r="E36" s="25"/>
      <c r="F36" s="25"/>
      <c r="G36" s="25"/>
      <c r="H36" s="89"/>
      <c r="I36" s="89"/>
      <c r="J36" s="89"/>
      <c r="K36" s="89"/>
      <c r="L36" s="89">
        <v>0</v>
      </c>
      <c r="M36" s="89"/>
      <c r="N36" s="89"/>
      <c r="O36" s="121"/>
      <c r="P36" s="119"/>
      <c r="Q36" s="121"/>
      <c r="R36" s="116"/>
      <c r="S36" s="123"/>
      <c r="T36" s="116"/>
      <c r="U36" s="123"/>
      <c r="V36" s="116"/>
      <c r="W36" s="123"/>
      <c r="X36" s="116"/>
      <c r="Y36" s="123"/>
      <c r="Z36" s="116"/>
      <c r="AA36" s="139"/>
    </row>
    <row r="37" spans="1:27" x14ac:dyDescent="0.25">
      <c r="A37" s="16" t="s">
        <v>24</v>
      </c>
      <c r="B37" s="24"/>
      <c r="C37" s="78"/>
      <c r="D37" s="25"/>
      <c r="E37" s="25"/>
      <c r="F37" s="25"/>
      <c r="G37" s="25"/>
      <c r="H37" s="25"/>
      <c r="I37" s="25"/>
      <c r="J37" s="25"/>
      <c r="K37" s="25"/>
      <c r="L37" s="25">
        <v>0</v>
      </c>
      <c r="M37" s="25"/>
      <c r="N37" s="25"/>
      <c r="O37" s="123"/>
      <c r="P37" s="116"/>
      <c r="Q37" s="123"/>
      <c r="R37" s="116"/>
      <c r="S37" s="123"/>
      <c r="T37" s="116"/>
      <c r="U37" s="123"/>
      <c r="V37" s="116"/>
      <c r="W37" s="123"/>
      <c r="X37" s="116"/>
      <c r="Y37" s="123"/>
      <c r="Z37" s="116"/>
      <c r="AA37" s="139"/>
    </row>
    <row r="38" spans="1:27" x14ac:dyDescent="0.25">
      <c r="A38" s="91" t="s">
        <v>235</v>
      </c>
      <c r="B38" s="24"/>
      <c r="C38" s="78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23"/>
      <c r="P38" s="116"/>
      <c r="Q38" s="123"/>
      <c r="R38" s="116"/>
      <c r="S38" s="123"/>
      <c r="T38" s="116"/>
      <c r="U38" s="123"/>
      <c r="V38" s="116"/>
      <c r="W38" s="123"/>
      <c r="X38" s="116"/>
      <c r="Y38" s="123"/>
      <c r="Z38" s="116"/>
      <c r="AA38" s="139"/>
    </row>
    <row r="39" spans="1:27" ht="16.5" x14ac:dyDescent="0.35">
      <c r="A39" s="91" t="s">
        <v>236</v>
      </c>
      <c r="B39" s="82"/>
      <c r="C39" s="83">
        <f>SUM(C40:C45)</f>
        <v>374330571.14999998</v>
      </c>
      <c r="D39" s="84">
        <f t="shared" ref="D39:E39" si="15">SUM(D40:D45)</f>
        <v>401815547.27999997</v>
      </c>
      <c r="E39" s="84">
        <f t="shared" si="15"/>
        <v>411982025.31</v>
      </c>
      <c r="F39" s="84">
        <v>451095885.26999998</v>
      </c>
      <c r="G39" s="84">
        <v>466531307.5</v>
      </c>
      <c r="H39" s="84">
        <v>513848034.11999995</v>
      </c>
      <c r="I39" s="84">
        <v>458756125.16000003</v>
      </c>
      <c r="J39" s="84">
        <v>243907277.25</v>
      </c>
      <c r="K39" s="84">
        <v>519385802.48000014</v>
      </c>
      <c r="L39" s="84">
        <v>576464899.63999999</v>
      </c>
      <c r="M39" s="84">
        <v>609552189.66999996</v>
      </c>
      <c r="N39" s="84">
        <v>653256148.26999986</v>
      </c>
      <c r="O39" s="126">
        <f t="shared" ref="O39:Z39" si="16">SUM(O40:O45)</f>
        <v>54977564.920000009</v>
      </c>
      <c r="P39" s="126">
        <f t="shared" si="16"/>
        <v>55948288.900000006</v>
      </c>
      <c r="Q39" s="126">
        <f t="shared" si="16"/>
        <v>54768538.339999996</v>
      </c>
      <c r="R39" s="126">
        <f t="shared" si="16"/>
        <v>62259034.579999998</v>
      </c>
      <c r="S39" s="126">
        <f t="shared" si="16"/>
        <v>54214568.799999997</v>
      </c>
      <c r="T39" s="126">
        <f t="shared" si="16"/>
        <v>56905203.280000001</v>
      </c>
      <c r="U39" s="126">
        <f t="shared" si="16"/>
        <v>55611086.5</v>
      </c>
      <c r="V39" s="126">
        <f t="shared" si="16"/>
        <v>61051677.57</v>
      </c>
      <c r="W39" s="126">
        <f t="shared" si="16"/>
        <v>47613235.140000001</v>
      </c>
      <c r="X39" s="155">
        <f t="shared" si="16"/>
        <v>64852081.880000003</v>
      </c>
      <c r="Y39" s="126">
        <f t="shared" si="16"/>
        <v>58352264.770000003</v>
      </c>
      <c r="Z39" s="124">
        <f t="shared" si="16"/>
        <v>55015011.399999999</v>
      </c>
      <c r="AA39" s="140">
        <f>SUM( O39:Z39)</f>
        <v>681568556.08000004</v>
      </c>
    </row>
    <row r="40" spans="1:27" s="85" customFormat="1" x14ac:dyDescent="0.25">
      <c r="A40" s="15" t="s">
        <v>25</v>
      </c>
      <c r="B40" s="24"/>
      <c r="C40" s="78">
        <v>197081559.56999999</v>
      </c>
      <c r="D40" s="25">
        <v>204298284.36000001</v>
      </c>
      <c r="E40" s="25">
        <v>216708037.25</v>
      </c>
      <c r="F40" s="25">
        <v>222019603.27000001</v>
      </c>
      <c r="G40" s="25">
        <v>236023465.43000004</v>
      </c>
      <c r="H40" s="25">
        <v>249990772.31000003</v>
      </c>
      <c r="I40" s="25">
        <v>292753634.16000003</v>
      </c>
      <c r="J40" s="25">
        <v>170058297.76999998</v>
      </c>
      <c r="K40" s="25">
        <v>350807219.74999994</v>
      </c>
      <c r="L40" s="25">
        <v>389661758.38999999</v>
      </c>
      <c r="M40" s="25">
        <v>413471326.16999996</v>
      </c>
      <c r="N40" s="25">
        <v>439249753.37999994</v>
      </c>
      <c r="O40" s="123">
        <v>38113476.649999999</v>
      </c>
      <c r="P40" s="116">
        <v>34835586.670000002</v>
      </c>
      <c r="Q40" s="123">
        <v>38116322.340000004</v>
      </c>
      <c r="R40" s="116">
        <v>37548838.32</v>
      </c>
      <c r="S40" s="123">
        <v>37726696.18</v>
      </c>
      <c r="T40" s="174">
        <f>38071107.8+8364</f>
        <v>38079471.799999997</v>
      </c>
      <c r="U40" s="123">
        <v>38788436.410000004</v>
      </c>
      <c r="V40" s="116">
        <v>38050259.75</v>
      </c>
      <c r="W40" s="123">
        <v>38289600.25</v>
      </c>
      <c r="X40" s="116">
        <v>37996755.140000001</v>
      </c>
      <c r="Y40" s="123">
        <v>37535271.310000002</v>
      </c>
      <c r="Z40" s="116">
        <v>37160467.649999999</v>
      </c>
      <c r="AA40" s="139">
        <f>SUM(O40:Z40 )</f>
        <v>452241182.46999997</v>
      </c>
    </row>
    <row r="41" spans="1:27" x14ac:dyDescent="0.25">
      <c r="A41" s="15" t="s">
        <v>26</v>
      </c>
      <c r="B41" s="24"/>
      <c r="C41" s="78">
        <v>13255951.949999999</v>
      </c>
      <c r="D41" s="25">
        <v>11007539.85</v>
      </c>
      <c r="E41" s="25">
        <v>9633115.25</v>
      </c>
      <c r="F41" s="25">
        <v>8615552.4600000009</v>
      </c>
      <c r="G41" s="25">
        <v>9066194.8399999999</v>
      </c>
      <c r="H41" s="25">
        <v>10725299.309999999</v>
      </c>
      <c r="I41" s="25">
        <v>8536339.9299999997</v>
      </c>
      <c r="J41" s="25">
        <v>1082348.9600000002</v>
      </c>
      <c r="K41" s="25">
        <v>5045786</v>
      </c>
      <c r="L41" s="25">
        <v>15489002.380000001</v>
      </c>
      <c r="M41" s="25">
        <v>17023122.859999999</v>
      </c>
      <c r="N41" s="25">
        <v>14241533.16</v>
      </c>
      <c r="O41" s="123">
        <v>1016608.59</v>
      </c>
      <c r="P41" s="116">
        <v>1076876.06</v>
      </c>
      <c r="Q41" s="123">
        <v>1112491.83</v>
      </c>
      <c r="R41" s="116">
        <v>1105775.8800000001</v>
      </c>
      <c r="S41" s="123">
        <v>882099.88</v>
      </c>
      <c r="T41" s="116">
        <v>826788.71</v>
      </c>
      <c r="U41" s="123">
        <v>875157.1</v>
      </c>
      <c r="V41" s="116">
        <v>802663.45000000007</v>
      </c>
      <c r="W41" s="123">
        <v>838882.75</v>
      </c>
      <c r="X41" s="116">
        <v>908809.28</v>
      </c>
      <c r="Y41" s="123">
        <v>950375.3</v>
      </c>
      <c r="Z41" s="116">
        <v>1572025.86</v>
      </c>
      <c r="AA41" s="139">
        <f t="shared" ref="AA41:AA45" si="17">SUM(O41:Z41 )</f>
        <v>11968554.689999999</v>
      </c>
    </row>
    <row r="42" spans="1:27" x14ac:dyDescent="0.25">
      <c r="A42" s="15" t="s">
        <v>27</v>
      </c>
      <c r="B42" s="24"/>
      <c r="C42" s="78">
        <v>38463659.560000002</v>
      </c>
      <c r="D42" s="25">
        <v>46956045.549999997</v>
      </c>
      <c r="E42" s="25">
        <v>46515003.990000002</v>
      </c>
      <c r="F42" s="25">
        <v>55443619.960000001</v>
      </c>
      <c r="G42" s="25">
        <v>55586721.939999998</v>
      </c>
      <c r="H42" s="25">
        <v>59676600.480000004</v>
      </c>
      <c r="I42" s="25">
        <v>63493198.75</v>
      </c>
      <c r="J42" s="25">
        <v>33224096.5</v>
      </c>
      <c r="K42" s="25">
        <v>75520390.680000007</v>
      </c>
      <c r="L42" s="25">
        <v>80327072.920000002</v>
      </c>
      <c r="M42" s="25">
        <v>87686475.140000015</v>
      </c>
      <c r="N42" s="25">
        <v>98422614.020000011</v>
      </c>
      <c r="O42" s="123">
        <v>9625775.9199999999</v>
      </c>
      <c r="P42" s="116">
        <v>8154757.4400000004</v>
      </c>
      <c r="Q42" s="123">
        <v>9079626.3599999994</v>
      </c>
      <c r="R42" s="116">
        <v>10153418.550000001</v>
      </c>
      <c r="S42" s="123">
        <v>9188563.0700000003</v>
      </c>
      <c r="T42" s="116">
        <v>7459234.9199999999</v>
      </c>
      <c r="U42" s="123">
        <v>7331550.04</v>
      </c>
      <c r="V42" s="116">
        <v>9097616.540000001</v>
      </c>
      <c r="W42" s="123">
        <v>6860078.6699999999</v>
      </c>
      <c r="X42" s="116">
        <v>8353313.2599999998</v>
      </c>
      <c r="Y42" s="123">
        <v>13587736.25</v>
      </c>
      <c r="Z42" s="116">
        <v>3594775.39</v>
      </c>
      <c r="AA42" s="139">
        <f t="shared" si="17"/>
        <v>102486446.41000001</v>
      </c>
    </row>
    <row r="43" spans="1:27" x14ac:dyDescent="0.25">
      <c r="A43" s="15" t="s">
        <v>28</v>
      </c>
      <c r="B43" s="24"/>
      <c r="C43" s="78">
        <v>43794837.07</v>
      </c>
      <c r="D43" s="25">
        <v>45766705.810000002</v>
      </c>
      <c r="E43" s="25">
        <v>49043883.759999998</v>
      </c>
      <c r="F43" s="25">
        <v>52236513.450000003</v>
      </c>
      <c r="G43" s="25">
        <v>57529739.719999999</v>
      </c>
      <c r="H43" s="25">
        <v>60268407.24000001</v>
      </c>
      <c r="I43" s="25">
        <v>61090603.759999998</v>
      </c>
      <c r="J43" s="25">
        <v>33015838.020000003</v>
      </c>
      <c r="K43" s="25">
        <v>65890176</v>
      </c>
      <c r="L43" s="25">
        <v>67945567.25</v>
      </c>
      <c r="M43" s="25">
        <v>75619919.129999995</v>
      </c>
      <c r="N43" s="25">
        <v>82598307.620000005</v>
      </c>
      <c r="O43" s="172">
        <v>4569560.43</v>
      </c>
      <c r="P43" s="116">
        <v>10224254.970000001</v>
      </c>
      <c r="Q43" s="123">
        <v>4738769.08</v>
      </c>
      <c r="R43" s="116">
        <v>10779198.109999999</v>
      </c>
      <c r="S43" s="123">
        <v>4670780.05</v>
      </c>
      <c r="T43" s="116">
        <v>8544873.3499999996</v>
      </c>
      <c r="U43" s="123">
        <v>6667235.2300000004</v>
      </c>
      <c r="V43" s="116">
        <v>11087183.290000001</v>
      </c>
      <c r="W43" s="123"/>
      <c r="X43" s="116">
        <v>15576502.75</v>
      </c>
      <c r="Y43" s="123">
        <v>4579814.09</v>
      </c>
      <c r="Z43" s="116">
        <v>11132379.16</v>
      </c>
      <c r="AA43" s="139">
        <f t="shared" si="17"/>
        <v>92570550.50999999</v>
      </c>
    </row>
    <row r="44" spans="1:27" x14ac:dyDescent="0.25">
      <c r="A44" s="15" t="s">
        <v>29</v>
      </c>
      <c r="B44" s="24"/>
      <c r="C44" s="78">
        <v>66736824.740000002</v>
      </c>
      <c r="D44" s="25">
        <v>87394509.340000004</v>
      </c>
      <c r="E44" s="25">
        <v>83519846.569999993</v>
      </c>
      <c r="F44" s="25">
        <v>105498943.39</v>
      </c>
      <c r="G44" s="25">
        <v>100651083.08000001</v>
      </c>
      <c r="H44" s="25">
        <v>124084906.41000001</v>
      </c>
      <c r="I44" s="25">
        <v>21742754.170000002</v>
      </c>
      <c r="J44" s="25">
        <v>601912.53</v>
      </c>
      <c r="K44" s="25">
        <v>10310726.120000001</v>
      </c>
      <c r="L44" s="25">
        <v>9443813</v>
      </c>
      <c r="M44" s="25">
        <v>1128158.3700000001</v>
      </c>
      <c r="N44" s="25">
        <v>2573356.4300000002</v>
      </c>
      <c r="O44" s="123">
        <v>211617.49</v>
      </c>
      <c r="P44" s="116">
        <v>193447.84</v>
      </c>
      <c r="Q44" s="123">
        <v>258602.41</v>
      </c>
      <c r="R44" s="117">
        <v>1103923.8</v>
      </c>
      <c r="S44" s="123">
        <v>249009.46</v>
      </c>
      <c r="T44" s="116">
        <v>431581.78</v>
      </c>
      <c r="U44" s="123">
        <v>378010.04</v>
      </c>
      <c r="V44" s="116">
        <v>451113.26</v>
      </c>
      <c r="W44" s="123">
        <v>150265.47</v>
      </c>
      <c r="X44" s="116">
        <v>503662.09</v>
      </c>
      <c r="Y44" s="123">
        <v>160190.22</v>
      </c>
      <c r="Z44" s="116">
        <v>26612.940000000002</v>
      </c>
      <c r="AA44" s="139">
        <f t="shared" si="17"/>
        <v>4118036.8000000003</v>
      </c>
    </row>
    <row r="45" spans="1:27" ht="15.75" customHeight="1" x14ac:dyDescent="0.25">
      <c r="A45" s="15" t="s">
        <v>30</v>
      </c>
      <c r="B45" s="24"/>
      <c r="C45" s="78">
        <v>14997738.26</v>
      </c>
      <c r="D45" s="25">
        <v>6392462.3700000001</v>
      </c>
      <c r="E45" s="25">
        <v>6562138.4900000002</v>
      </c>
      <c r="F45" s="25">
        <v>7281652.7400000002</v>
      </c>
      <c r="G45" s="25">
        <v>7674102.4900000002</v>
      </c>
      <c r="H45" s="25">
        <v>9102048.370000001</v>
      </c>
      <c r="I45" s="25">
        <v>11139594.390000001</v>
      </c>
      <c r="J45" s="25">
        <v>5924783.4700000007</v>
      </c>
      <c r="K45" s="25">
        <v>11811503.93</v>
      </c>
      <c r="L45" s="25">
        <v>13597685.699999999</v>
      </c>
      <c r="M45" s="25">
        <v>14623188</v>
      </c>
      <c r="N45" s="25">
        <v>16170583.659999998</v>
      </c>
      <c r="O45" s="123">
        <v>1440525.84</v>
      </c>
      <c r="P45" s="116">
        <v>1463365.92</v>
      </c>
      <c r="Q45" s="123">
        <v>1462726.32</v>
      </c>
      <c r="R45" s="116">
        <v>1567879.92</v>
      </c>
      <c r="S45" s="123">
        <v>1497420.16</v>
      </c>
      <c r="T45" s="116">
        <v>1563252.72</v>
      </c>
      <c r="U45" s="123">
        <v>1570697.68</v>
      </c>
      <c r="V45" s="116">
        <v>1562841.28</v>
      </c>
      <c r="W45" s="123">
        <v>1474408</v>
      </c>
      <c r="X45" s="116">
        <v>1513039.36</v>
      </c>
      <c r="Y45" s="123">
        <v>1538877.6</v>
      </c>
      <c r="Z45" s="116">
        <v>1528750.4000000001</v>
      </c>
      <c r="AA45" s="139">
        <f t="shared" si="17"/>
        <v>18183785.199999999</v>
      </c>
    </row>
    <row r="46" spans="1:27" ht="16.5" x14ac:dyDescent="0.35">
      <c r="A46" s="81" t="s">
        <v>237</v>
      </c>
      <c r="B46" s="82"/>
      <c r="C46" s="83">
        <f t="shared" ref="C46:E46" si="18">SUM(C47:C54)</f>
        <v>84205665.870000005</v>
      </c>
      <c r="D46" s="84">
        <f t="shared" si="18"/>
        <v>95710716.840000004</v>
      </c>
      <c r="E46" s="84">
        <f t="shared" si="18"/>
        <v>98019902.74000001</v>
      </c>
      <c r="F46" s="84">
        <v>109122026.81999999</v>
      </c>
      <c r="G46" s="84">
        <v>123849705.21000001</v>
      </c>
      <c r="H46" s="84">
        <v>134428646.43000001</v>
      </c>
      <c r="I46" s="84">
        <v>146125266.37</v>
      </c>
      <c r="J46" s="84">
        <v>75495581.260000005</v>
      </c>
      <c r="K46" s="84">
        <v>172295932.08000004</v>
      </c>
      <c r="L46" s="84">
        <v>247739250.03999999</v>
      </c>
      <c r="M46" s="84">
        <v>289007200.91000003</v>
      </c>
      <c r="N46" s="84">
        <v>289088318.87</v>
      </c>
      <c r="O46" s="127">
        <f t="shared" ref="O46:Z46" si="19">SUM(O47:O54)</f>
        <v>33587117.57</v>
      </c>
      <c r="P46" s="127">
        <f t="shared" si="19"/>
        <v>23714345.079999998</v>
      </c>
      <c r="Q46" s="127">
        <f t="shared" si="19"/>
        <v>23252273.670000002</v>
      </c>
      <c r="R46" s="127">
        <f t="shared" si="19"/>
        <v>29952490.68</v>
      </c>
      <c r="S46" s="127">
        <f t="shared" si="19"/>
        <v>21402525</v>
      </c>
      <c r="T46" s="127">
        <f t="shared" si="19"/>
        <v>18980707.239999998</v>
      </c>
      <c r="U46" s="127">
        <f t="shared" si="19"/>
        <v>23473986.170000006</v>
      </c>
      <c r="V46" s="127">
        <f t="shared" si="19"/>
        <v>20244400.640000001</v>
      </c>
      <c r="W46" s="127">
        <f t="shared" si="19"/>
        <v>21621921.600000001</v>
      </c>
      <c r="X46" s="153">
        <f t="shared" si="19"/>
        <v>23760475.080000006</v>
      </c>
      <c r="Y46" s="127">
        <f t="shared" si="19"/>
        <v>30922720.129999999</v>
      </c>
      <c r="Z46" s="125">
        <f t="shared" si="19"/>
        <v>27816038.419999998</v>
      </c>
      <c r="AA46" s="141">
        <f t="shared" ref="AA46:AA90" si="20">SUM(O46:Z46 )</f>
        <v>298729001.28000003</v>
      </c>
    </row>
    <row r="47" spans="1:27" s="85" customFormat="1" ht="26.25" x14ac:dyDescent="0.25">
      <c r="A47" s="15" t="s">
        <v>31</v>
      </c>
      <c r="B47" s="24"/>
      <c r="C47" s="78">
        <v>5422316.3899999997</v>
      </c>
      <c r="D47" s="25">
        <v>5981379.5899999999</v>
      </c>
      <c r="E47" s="25">
        <v>5674816.9900000002</v>
      </c>
      <c r="F47" s="25">
        <v>7972735.0899999999</v>
      </c>
      <c r="G47" s="25">
        <v>5710007.1099999994</v>
      </c>
      <c r="H47" s="25">
        <v>5351683.8500000006</v>
      </c>
      <c r="I47" s="25">
        <v>7636813.5099999998</v>
      </c>
      <c r="J47" s="25">
        <v>3178442.6999999997</v>
      </c>
      <c r="K47" s="25">
        <v>8109295.0300000003</v>
      </c>
      <c r="L47" s="25">
        <v>12587680.699999999</v>
      </c>
      <c r="M47" s="25">
        <v>9953434.6699999999</v>
      </c>
      <c r="N47" s="25">
        <v>8096958.5600000005</v>
      </c>
      <c r="O47" s="123">
        <v>288710.11</v>
      </c>
      <c r="P47" s="116">
        <v>790131.43</v>
      </c>
      <c r="Q47" s="123">
        <v>806049.94000000006</v>
      </c>
      <c r="R47" s="116">
        <v>870752.91</v>
      </c>
      <c r="S47" s="123">
        <v>278181.56</v>
      </c>
      <c r="T47" s="116">
        <v>1446156.6</v>
      </c>
      <c r="U47" s="123">
        <v>887255.01</v>
      </c>
      <c r="V47" s="116">
        <v>450539.68</v>
      </c>
      <c r="W47" s="123">
        <v>499531.13</v>
      </c>
      <c r="X47" s="116">
        <v>696725.78</v>
      </c>
      <c r="Y47" s="123">
        <v>474852.78</v>
      </c>
      <c r="Z47" s="116">
        <v>620853.79</v>
      </c>
      <c r="AA47" s="139">
        <f>SUM( O47:Z47)</f>
        <v>8109740.7200000007</v>
      </c>
    </row>
    <row r="48" spans="1:27" x14ac:dyDescent="0.25">
      <c r="A48" s="15" t="s">
        <v>32</v>
      </c>
      <c r="B48" s="24"/>
      <c r="C48" s="78">
        <v>3003002.39</v>
      </c>
      <c r="D48" s="25">
        <v>1992175.5</v>
      </c>
      <c r="E48" s="25">
        <v>2156811.7400000002</v>
      </c>
      <c r="F48" s="25">
        <v>1939888.24</v>
      </c>
      <c r="G48" s="25">
        <v>2152034.39</v>
      </c>
      <c r="H48" s="25">
        <v>2256037.54</v>
      </c>
      <c r="I48" s="25">
        <v>3718136.26</v>
      </c>
      <c r="J48" s="25">
        <v>1507435.0900000003</v>
      </c>
      <c r="K48" s="25">
        <v>2795944.8100000005</v>
      </c>
      <c r="L48" s="25">
        <v>3095365.76</v>
      </c>
      <c r="M48" s="25">
        <v>4204991.8100000005</v>
      </c>
      <c r="N48" s="25">
        <v>3305767.8099999996</v>
      </c>
      <c r="O48" s="123">
        <v>127727.48</v>
      </c>
      <c r="P48" s="116">
        <v>335269.23</v>
      </c>
      <c r="Q48" s="123">
        <v>283555.73</v>
      </c>
      <c r="R48" s="116">
        <v>351575.43</v>
      </c>
      <c r="S48" s="123">
        <v>190907.35</v>
      </c>
      <c r="T48" s="116">
        <v>277172.72000000003</v>
      </c>
      <c r="U48" s="123">
        <v>271950.06</v>
      </c>
      <c r="V48" s="116">
        <v>198362.41</v>
      </c>
      <c r="W48" s="123">
        <v>250749.30000000002</v>
      </c>
      <c r="X48" s="116">
        <v>352792.05</v>
      </c>
      <c r="Y48" s="123">
        <v>342261.08</v>
      </c>
      <c r="Z48" s="116">
        <v>417390.33</v>
      </c>
      <c r="AA48" s="139">
        <f t="shared" ref="AA48:AA52" si="21">SUM( O48:Z48)</f>
        <v>3399713.17</v>
      </c>
    </row>
    <row r="49" spans="1:27" x14ac:dyDescent="0.25">
      <c r="A49" s="15" t="s">
        <v>33</v>
      </c>
      <c r="B49" s="24"/>
      <c r="C49" s="78">
        <v>11461984.08</v>
      </c>
      <c r="D49" s="25">
        <v>11795383.48</v>
      </c>
      <c r="E49" s="25">
        <v>6368791.9100000001</v>
      </c>
      <c r="F49" s="25">
        <v>4909059.25</v>
      </c>
      <c r="G49" s="25">
        <v>24077442.190000001</v>
      </c>
      <c r="H49" s="25">
        <v>20466782.119999997</v>
      </c>
      <c r="I49" s="25">
        <v>11800310.84</v>
      </c>
      <c r="J49" s="25">
        <v>3566379.4900000007</v>
      </c>
      <c r="K49" s="25">
        <v>17206190.91</v>
      </c>
      <c r="L49" s="25">
        <v>14872573.470000001</v>
      </c>
      <c r="M49" s="25">
        <v>16126573.25</v>
      </c>
      <c r="N49" s="25">
        <v>5075523.58</v>
      </c>
      <c r="O49" s="123">
        <v>365766.05</v>
      </c>
      <c r="P49" s="116">
        <v>1823050.27</v>
      </c>
      <c r="Q49" s="123">
        <v>484260.68</v>
      </c>
      <c r="R49" s="116">
        <f>913146.42-3264.23</f>
        <v>909882.19000000006</v>
      </c>
      <c r="S49" s="123">
        <v>974485.22</v>
      </c>
      <c r="T49" s="116">
        <v>438577.89</v>
      </c>
      <c r="U49" s="123">
        <v>823106.06</v>
      </c>
      <c r="V49" s="116">
        <v>925090.83000000007</v>
      </c>
      <c r="W49" s="123">
        <v>2433721.65</v>
      </c>
      <c r="X49" s="116">
        <v>1426441.04</v>
      </c>
      <c r="Y49" s="123">
        <v>9187648.5600000005</v>
      </c>
      <c r="Z49" s="116">
        <v>4730268.28</v>
      </c>
      <c r="AA49" s="139">
        <f t="shared" si="21"/>
        <v>24522298.719999999</v>
      </c>
    </row>
    <row r="50" spans="1:27" x14ac:dyDescent="0.25">
      <c r="A50" s="15" t="s">
        <v>34</v>
      </c>
      <c r="B50" s="24"/>
      <c r="C50" s="78">
        <v>3757909.01</v>
      </c>
      <c r="D50" s="25">
        <v>3233611.72</v>
      </c>
      <c r="E50" s="25">
        <v>2150878.5299999998</v>
      </c>
      <c r="F50" s="25">
        <v>3847203.1</v>
      </c>
      <c r="G50" s="25">
        <v>644110.26</v>
      </c>
      <c r="H50" s="25">
        <v>266975.24</v>
      </c>
      <c r="I50" s="25">
        <v>876194.58</v>
      </c>
      <c r="J50" s="25">
        <v>1762915.3500000003</v>
      </c>
      <c r="K50" s="25">
        <v>3979907.0600000005</v>
      </c>
      <c r="L50" s="25">
        <v>11506852.840000002</v>
      </c>
      <c r="M50" s="25">
        <v>10339268.849999998</v>
      </c>
      <c r="N50" s="25">
        <v>8953399.3900000006</v>
      </c>
      <c r="O50" s="123">
        <v>139812.30000000002</v>
      </c>
      <c r="P50" s="116">
        <v>275730.41000000003</v>
      </c>
      <c r="Q50" s="123">
        <v>284863.12</v>
      </c>
      <c r="R50" s="116">
        <f>1568139.02+41203.2</f>
        <v>1609342.22</v>
      </c>
      <c r="S50" s="123">
        <v>8800</v>
      </c>
      <c r="T50" s="116">
        <v>130663.27</v>
      </c>
      <c r="U50" s="123">
        <v>89986.28</v>
      </c>
      <c r="V50" s="116">
        <v>684772.29</v>
      </c>
      <c r="W50" s="123">
        <v>1000682.25</v>
      </c>
      <c r="X50" s="116">
        <v>213685.73</v>
      </c>
      <c r="Y50" s="123">
        <v>817365.52</v>
      </c>
      <c r="Z50" s="116">
        <v>158081.12</v>
      </c>
      <c r="AA50" s="139">
        <f t="shared" si="21"/>
        <v>5413784.5100000007</v>
      </c>
    </row>
    <row r="51" spans="1:27" x14ac:dyDescent="0.25">
      <c r="A51" s="15" t="s">
        <v>35</v>
      </c>
      <c r="B51" s="24"/>
      <c r="C51" s="78">
        <v>59087386.32</v>
      </c>
      <c r="D51" s="25">
        <v>71596398.170000002</v>
      </c>
      <c r="E51" s="25">
        <v>80449843.450000003</v>
      </c>
      <c r="F51" s="25">
        <v>86562072.170000002</v>
      </c>
      <c r="G51" s="25">
        <v>88773733.079999998</v>
      </c>
      <c r="H51" s="25">
        <v>105625302.00999999</v>
      </c>
      <c r="I51" s="25">
        <v>118883079.23999999</v>
      </c>
      <c r="J51" s="25">
        <v>62126814.080000006</v>
      </c>
      <c r="K51" s="25">
        <v>130519484.03</v>
      </c>
      <c r="L51" s="25">
        <v>185587810.97</v>
      </c>
      <c r="M51" s="25">
        <v>226770719.38000003</v>
      </c>
      <c r="N51" s="25">
        <v>250554419.00999999</v>
      </c>
      <c r="O51" s="123">
        <v>24351164.48</v>
      </c>
      <c r="P51" s="116">
        <v>19995369.93</v>
      </c>
      <c r="Q51" s="123">
        <v>20095357.670000002</v>
      </c>
      <c r="R51" s="116">
        <v>24435702.990000002</v>
      </c>
      <c r="S51" s="123">
        <v>17274474.16</v>
      </c>
      <c r="T51" s="116">
        <v>16015521.18</v>
      </c>
      <c r="U51" s="123">
        <v>20652346.670000002</v>
      </c>
      <c r="V51" s="116">
        <v>16972957.850000001</v>
      </c>
      <c r="W51" s="123">
        <v>16351966.26</v>
      </c>
      <c r="X51" s="116">
        <v>20086649.830000002</v>
      </c>
      <c r="Y51" s="123">
        <v>16032308.01</v>
      </c>
      <c r="Z51" s="116">
        <v>20904360.59</v>
      </c>
      <c r="AA51" s="139">
        <f t="shared" si="21"/>
        <v>233168179.61999997</v>
      </c>
    </row>
    <row r="52" spans="1:27" x14ac:dyDescent="0.25">
      <c r="A52" s="15" t="s">
        <v>36</v>
      </c>
      <c r="B52" s="24"/>
      <c r="C52" s="78">
        <v>6867.2</v>
      </c>
      <c r="D52" s="25"/>
      <c r="E52" s="25"/>
      <c r="F52" s="25"/>
      <c r="G52" s="25">
        <v>0</v>
      </c>
      <c r="H52" s="25">
        <v>0</v>
      </c>
      <c r="I52" s="25"/>
      <c r="J52" s="25">
        <v>73181.16</v>
      </c>
      <c r="K52" s="25">
        <v>2493152.52</v>
      </c>
      <c r="L52" s="25">
        <v>4153139.5700000003</v>
      </c>
      <c r="M52" s="25">
        <v>6429831.7699999996</v>
      </c>
      <c r="N52" s="25">
        <v>1056099.3700000001</v>
      </c>
      <c r="O52" s="123">
        <v>8116872.6400000006</v>
      </c>
      <c r="P52" s="116"/>
      <c r="Q52" s="123">
        <v>40243.26</v>
      </c>
      <c r="R52" s="116">
        <v>226088.2</v>
      </c>
      <c r="S52" s="123"/>
      <c r="T52" s="116"/>
      <c r="U52" s="123">
        <v>50535.92</v>
      </c>
      <c r="V52" s="116"/>
      <c r="W52" s="123">
        <v>42770</v>
      </c>
      <c r="X52" s="116">
        <v>124746.32</v>
      </c>
      <c r="Y52" s="123">
        <v>3363339.6</v>
      </c>
      <c r="Z52" s="116">
        <v>18867.400000000001</v>
      </c>
      <c r="AA52" s="139">
        <f t="shared" si="21"/>
        <v>11983463.340000002</v>
      </c>
    </row>
    <row r="53" spans="1:27" x14ac:dyDescent="0.25">
      <c r="A53" s="15" t="s">
        <v>37</v>
      </c>
      <c r="B53" s="24"/>
      <c r="C53" s="78">
        <v>758158.7</v>
      </c>
      <c r="D53" s="25"/>
      <c r="E53" s="25">
        <v>725000</v>
      </c>
      <c r="F53" s="25">
        <v>600000</v>
      </c>
      <c r="G53" s="25">
        <v>1734451.46</v>
      </c>
      <c r="H53" s="25">
        <v>0</v>
      </c>
      <c r="I53" s="25">
        <v>845169.25</v>
      </c>
      <c r="J53" s="25">
        <v>0</v>
      </c>
      <c r="K53" s="25">
        <v>0</v>
      </c>
      <c r="L53" s="25">
        <v>3349537.75</v>
      </c>
      <c r="M53" s="25">
        <v>10150</v>
      </c>
      <c r="N53" s="25">
        <v>0</v>
      </c>
      <c r="O53" s="123"/>
      <c r="P53" s="116"/>
      <c r="Q53" s="123"/>
      <c r="R53" s="116"/>
      <c r="S53" s="123">
        <v>1759962.8</v>
      </c>
      <c r="T53" s="116"/>
      <c r="U53" s="123"/>
      <c r="V53" s="116"/>
      <c r="W53" s="123"/>
      <c r="X53" s="116"/>
      <c r="Y53" s="123"/>
      <c r="Z53" s="116"/>
      <c r="AA53" s="139">
        <f t="shared" si="20"/>
        <v>1759962.8</v>
      </c>
    </row>
    <row r="54" spans="1:27" x14ac:dyDescent="0.25">
      <c r="A54" s="15" t="s">
        <v>38</v>
      </c>
      <c r="B54" s="24"/>
      <c r="C54" s="78">
        <v>708041.78</v>
      </c>
      <c r="D54" s="25">
        <v>1111768.3799999999</v>
      </c>
      <c r="E54" s="25">
        <v>493760.12</v>
      </c>
      <c r="F54" s="25">
        <v>3291068.97</v>
      </c>
      <c r="G54" s="25">
        <v>757926.72000000009</v>
      </c>
      <c r="H54" s="25">
        <v>461865.67000000004</v>
      </c>
      <c r="I54" s="25">
        <v>2365562.69</v>
      </c>
      <c r="J54" s="25">
        <v>3280413.3899999997</v>
      </c>
      <c r="K54" s="25">
        <v>7191957.7200000007</v>
      </c>
      <c r="L54" s="25">
        <v>12586288.98</v>
      </c>
      <c r="M54" s="25">
        <v>15172231.18</v>
      </c>
      <c r="N54" s="25">
        <v>12046151.149999999</v>
      </c>
      <c r="O54" s="123">
        <v>197064.51</v>
      </c>
      <c r="P54" s="116">
        <v>494793.81</v>
      </c>
      <c r="Q54" s="123">
        <v>1257943.27</v>
      </c>
      <c r="R54" s="116">
        <f>1460473.31+88673.43</f>
        <v>1549146.74</v>
      </c>
      <c r="S54" s="123">
        <v>915713.91</v>
      </c>
      <c r="T54" s="116">
        <v>672615.58</v>
      </c>
      <c r="U54" s="123">
        <v>698806.17</v>
      </c>
      <c r="V54" s="116">
        <v>1012677.5800000001</v>
      </c>
      <c r="W54" s="123">
        <v>1042501.01</v>
      </c>
      <c r="X54" s="116">
        <v>859434.33000000007</v>
      </c>
      <c r="Y54" s="123">
        <v>704944.58</v>
      </c>
      <c r="Z54" s="116">
        <v>966216.91</v>
      </c>
      <c r="AA54" s="139">
        <f t="shared" si="20"/>
        <v>10371858.4</v>
      </c>
    </row>
    <row r="55" spans="1:27" ht="16.5" x14ac:dyDescent="0.35">
      <c r="A55" s="81" t="s">
        <v>238</v>
      </c>
      <c r="B55" s="82"/>
      <c r="C55" s="83">
        <f t="shared" ref="C55:E55" si="22">SUM(C56:C64)</f>
        <v>222882216.59999996</v>
      </c>
      <c r="D55" s="84">
        <f t="shared" si="22"/>
        <v>301845864.29000002</v>
      </c>
      <c r="E55" s="84">
        <f t="shared" si="22"/>
        <v>307453893.44999993</v>
      </c>
      <c r="F55" s="84">
        <v>325799347.83999997</v>
      </c>
      <c r="G55" s="84">
        <v>379883748.71000004</v>
      </c>
      <c r="H55" s="84">
        <v>375516448.15999997</v>
      </c>
      <c r="I55" s="84">
        <v>383975540.40999997</v>
      </c>
      <c r="J55" s="84">
        <v>166762085.25999999</v>
      </c>
      <c r="K55" s="84">
        <v>368428288.85000002</v>
      </c>
      <c r="L55" s="84">
        <v>431414823.74000001</v>
      </c>
      <c r="M55" s="84">
        <v>452698644.56999993</v>
      </c>
      <c r="N55" s="84">
        <v>498164467.63</v>
      </c>
      <c r="O55" s="127">
        <f t="shared" ref="O55:Z55" si="23">SUM(O56:O64)</f>
        <v>33215394.719999999</v>
      </c>
      <c r="P55" s="127">
        <f t="shared" si="23"/>
        <v>32886408.220000003</v>
      </c>
      <c r="Q55" s="127">
        <f t="shared" si="23"/>
        <v>48104092.130000003</v>
      </c>
      <c r="R55" s="127">
        <f t="shared" si="23"/>
        <v>49450416.979999997</v>
      </c>
      <c r="S55" s="127">
        <f t="shared" si="23"/>
        <v>32929236.629999999</v>
      </c>
      <c r="T55" s="127">
        <f t="shared" si="23"/>
        <v>30805647.440000001</v>
      </c>
      <c r="U55" s="127">
        <f t="shared" si="23"/>
        <v>31612090.850000005</v>
      </c>
      <c r="V55" s="127">
        <f t="shared" si="23"/>
        <v>42025590.569999993</v>
      </c>
      <c r="W55" s="127">
        <f t="shared" si="23"/>
        <v>38911387.670000002</v>
      </c>
      <c r="X55" s="156">
        <f t="shared" si="23"/>
        <v>30871638.82</v>
      </c>
      <c r="Y55" s="127">
        <f t="shared" si="23"/>
        <v>40792641.950000003</v>
      </c>
      <c r="Z55" s="125">
        <f t="shared" si="23"/>
        <v>25550787.609999999</v>
      </c>
      <c r="AA55" s="141">
        <f t="shared" si="20"/>
        <v>437155333.58999997</v>
      </c>
    </row>
    <row r="56" spans="1:27" s="85" customFormat="1" x14ac:dyDescent="0.25">
      <c r="A56" s="15" t="s">
        <v>39</v>
      </c>
      <c r="B56" s="24"/>
      <c r="C56" s="78">
        <v>66384085.149999999</v>
      </c>
      <c r="D56" s="25">
        <v>65209092.340000004</v>
      </c>
      <c r="E56" s="25">
        <v>57241386.020000003</v>
      </c>
      <c r="F56" s="25">
        <v>71486469.459999993</v>
      </c>
      <c r="G56" s="25">
        <v>98672313.180000007</v>
      </c>
      <c r="H56" s="25">
        <v>99604736.000000015</v>
      </c>
      <c r="I56" s="25">
        <v>116815672.22</v>
      </c>
      <c r="J56" s="25">
        <v>54738753.5</v>
      </c>
      <c r="K56" s="25">
        <v>91141632.600000009</v>
      </c>
      <c r="L56" s="25">
        <v>62862569.870000005</v>
      </c>
      <c r="M56" s="25">
        <v>58952136.20000001</v>
      </c>
      <c r="N56" s="25">
        <v>125884262.84999999</v>
      </c>
      <c r="O56" s="172">
        <v>10080219.51</v>
      </c>
      <c r="P56" s="116">
        <v>9842003.3300000001</v>
      </c>
      <c r="Q56" s="123">
        <v>9607597.9299999997</v>
      </c>
      <c r="R56" s="116">
        <v>9462542.7699999996</v>
      </c>
      <c r="S56" s="123">
        <v>9917781.5800000001</v>
      </c>
      <c r="T56" s="116">
        <v>10355967.9</v>
      </c>
      <c r="U56" s="123">
        <v>10644547.24</v>
      </c>
      <c r="V56" s="116">
        <v>10790031.939999999</v>
      </c>
      <c r="W56" s="123">
        <v>15579759.859999999</v>
      </c>
      <c r="X56" s="116">
        <v>5733238.3700000001</v>
      </c>
      <c r="Y56" s="123">
        <v>15402712.24</v>
      </c>
      <c r="Z56" s="116">
        <v>544648.76</v>
      </c>
      <c r="AA56" s="139">
        <f>SUM(O56:Z56 )</f>
        <v>117961051.42999999</v>
      </c>
    </row>
    <row r="57" spans="1:27" x14ac:dyDescent="0.25">
      <c r="A57" s="15" t="s">
        <v>40</v>
      </c>
      <c r="B57" s="24"/>
      <c r="C57" s="78">
        <v>2362787.44</v>
      </c>
      <c r="D57" s="25">
        <v>33219163.170000002</v>
      </c>
      <c r="E57" s="25">
        <v>41534727.170000002</v>
      </c>
      <c r="F57" s="25">
        <v>43351175.960000001</v>
      </c>
      <c r="G57" s="25">
        <v>39832612.210000001</v>
      </c>
      <c r="H57" s="25">
        <v>38212619.450000003</v>
      </c>
      <c r="I57" s="25">
        <v>42490848.270000003</v>
      </c>
      <c r="J57" s="25">
        <v>10980443.290000001</v>
      </c>
      <c r="K57" s="25">
        <v>27767996.059999999</v>
      </c>
      <c r="L57" s="25">
        <v>55791970.779999994</v>
      </c>
      <c r="M57" s="25">
        <v>79919136.26000002</v>
      </c>
      <c r="N57" s="25">
        <v>77465843.879999995</v>
      </c>
      <c r="O57" s="123">
        <v>318325.87</v>
      </c>
      <c r="P57" s="116">
        <v>1779062.56</v>
      </c>
      <c r="Q57" s="123">
        <v>4072499.24</v>
      </c>
      <c r="R57" s="116">
        <v>5323408.3600000003</v>
      </c>
      <c r="S57" s="123">
        <v>2998504.17</v>
      </c>
      <c r="T57" s="116">
        <v>622089.01</v>
      </c>
      <c r="U57" s="123">
        <v>545796.86</v>
      </c>
      <c r="V57" s="116">
        <v>9674276.6899999995</v>
      </c>
      <c r="W57" s="123">
        <v>2960651.35</v>
      </c>
      <c r="X57" s="116">
        <v>2996502.82</v>
      </c>
      <c r="Y57" s="123">
        <v>3172948.58</v>
      </c>
      <c r="Z57" s="116">
        <v>3205108.15</v>
      </c>
      <c r="AA57" s="139">
        <f t="shared" ref="AA57:AA64" si="24">SUM(O57:Z57 )</f>
        <v>37669173.659999996</v>
      </c>
    </row>
    <row r="58" spans="1:27" x14ac:dyDescent="0.25">
      <c r="A58" s="15" t="s">
        <v>41</v>
      </c>
      <c r="B58" s="24"/>
      <c r="C58" s="78">
        <v>22647100.170000002</v>
      </c>
      <c r="D58" s="25">
        <v>46401351.630000003</v>
      </c>
      <c r="E58" s="25">
        <v>51307864.909999996</v>
      </c>
      <c r="F58" s="25">
        <v>52599236.93</v>
      </c>
      <c r="G58" s="25">
        <v>66083105.510000005</v>
      </c>
      <c r="H58" s="25">
        <v>52627923.789999999</v>
      </c>
      <c r="I58" s="25">
        <v>34317041.490000002</v>
      </c>
      <c r="J58" s="25">
        <v>14286283.280000001</v>
      </c>
      <c r="K58" s="25">
        <v>63793384.219999999</v>
      </c>
      <c r="L58" s="25">
        <v>50658303.300000004</v>
      </c>
      <c r="M58" s="25">
        <v>43220944.68</v>
      </c>
      <c r="N58" s="25">
        <v>38749240.109999999</v>
      </c>
      <c r="O58" s="123">
        <v>1825431.6</v>
      </c>
      <c r="P58" s="116">
        <v>2068840.55</v>
      </c>
      <c r="Q58" s="123">
        <v>8799493.6099999994</v>
      </c>
      <c r="R58" s="116">
        <v>7693520.8200000003</v>
      </c>
      <c r="S58" s="123">
        <v>1489403.09</v>
      </c>
      <c r="T58" s="116">
        <v>2088761.47</v>
      </c>
      <c r="U58" s="123">
        <v>1345145.05</v>
      </c>
      <c r="V58" s="116">
        <v>4102769.7600000002</v>
      </c>
      <c r="W58" s="123">
        <v>1927221.27</v>
      </c>
      <c r="X58" s="116">
        <v>2448663.36</v>
      </c>
      <c r="Y58" s="123">
        <v>1588079.7</v>
      </c>
      <c r="Z58" s="116">
        <v>5490715.0099999998</v>
      </c>
      <c r="AA58" s="139">
        <f t="shared" si="24"/>
        <v>40868045.289999999</v>
      </c>
    </row>
    <row r="59" spans="1:27" x14ac:dyDescent="0.25">
      <c r="A59" s="15" t="s">
        <v>42</v>
      </c>
      <c r="B59" s="24"/>
      <c r="C59" s="78">
        <v>9945532.8800000008</v>
      </c>
      <c r="D59" s="25">
        <v>9913839.25</v>
      </c>
      <c r="E59" s="25">
        <v>7188184.0800000001</v>
      </c>
      <c r="F59" s="25">
        <v>8595074.8499999996</v>
      </c>
      <c r="G59" s="25">
        <v>9205769.9000000004</v>
      </c>
      <c r="H59" s="25">
        <v>9882024.7700000033</v>
      </c>
      <c r="I59" s="25">
        <v>11316212.16</v>
      </c>
      <c r="J59" s="25">
        <v>4672386.9400000004</v>
      </c>
      <c r="K59" s="25">
        <v>10402796.41</v>
      </c>
      <c r="L59" s="25">
        <v>5760033.6399999997</v>
      </c>
      <c r="M59" s="25">
        <v>8494114.8000000007</v>
      </c>
      <c r="N59" s="25">
        <v>9649424.1099999994</v>
      </c>
      <c r="O59" s="123">
        <v>6426319.9299999997</v>
      </c>
      <c r="P59" s="116">
        <v>3186080.0700000003</v>
      </c>
      <c r="Q59" s="123">
        <v>630053.54</v>
      </c>
      <c r="R59" s="116">
        <v>450896.56</v>
      </c>
      <c r="S59" s="123">
        <v>193250.5</v>
      </c>
      <c r="T59" s="116">
        <v>876003.99</v>
      </c>
      <c r="U59" s="123">
        <v>229253.36000000002</v>
      </c>
      <c r="V59" s="116">
        <v>298834.27</v>
      </c>
      <c r="W59" s="123">
        <v>448029.76</v>
      </c>
      <c r="X59" s="116">
        <v>469590.64</v>
      </c>
      <c r="Y59" s="123">
        <v>585920.28</v>
      </c>
      <c r="Z59" s="116">
        <v>694669.5</v>
      </c>
      <c r="AA59" s="139">
        <f t="shared" si="24"/>
        <v>14488902.399999999</v>
      </c>
    </row>
    <row r="60" spans="1:27" ht="15" customHeight="1" x14ac:dyDescent="0.25">
      <c r="A60" s="131" t="s">
        <v>43</v>
      </c>
      <c r="B60" s="24"/>
      <c r="C60" s="78">
        <v>92953850.640000001</v>
      </c>
      <c r="D60" s="25">
        <v>113248939.92</v>
      </c>
      <c r="E60" s="25">
        <v>117035967.89</v>
      </c>
      <c r="F60" s="25">
        <v>117288462.02</v>
      </c>
      <c r="G60" s="25">
        <v>124357977.13999999</v>
      </c>
      <c r="H60" s="25">
        <v>138853332.05000001</v>
      </c>
      <c r="I60" s="25">
        <v>142079642.65000001</v>
      </c>
      <c r="J60" s="25">
        <v>70232081.420000002</v>
      </c>
      <c r="K60" s="25">
        <v>148948140.15000001</v>
      </c>
      <c r="L60" s="25">
        <v>200385564.34999999</v>
      </c>
      <c r="M60" s="25">
        <v>204069674.50999999</v>
      </c>
      <c r="N60" s="25">
        <v>204257082.77000001</v>
      </c>
      <c r="O60" s="172">
        <v>13113685.49</v>
      </c>
      <c r="P60" s="116">
        <v>13480299.42</v>
      </c>
      <c r="Q60" s="123">
        <v>20928551.760000002</v>
      </c>
      <c r="R60" s="116">
        <f>20160130.47-37938.97</f>
        <v>20122191.5</v>
      </c>
      <c r="S60" s="123">
        <f>14223727.22-99802.77</f>
        <v>14123924.450000001</v>
      </c>
      <c r="T60" s="116">
        <v>13163283.710000001</v>
      </c>
      <c r="U60" s="123">
        <v>14519905.98</v>
      </c>
      <c r="V60" s="116">
        <v>14092176.27</v>
      </c>
      <c r="W60" s="123">
        <v>14906066.470000001</v>
      </c>
      <c r="X60" s="116">
        <v>15412544.5</v>
      </c>
      <c r="Y60" s="123">
        <v>16408202.640000001</v>
      </c>
      <c r="Z60" s="116">
        <v>7899535.9199999999</v>
      </c>
      <c r="AA60" s="139">
        <f t="shared" si="24"/>
        <v>178170368.10999998</v>
      </c>
    </row>
    <row r="61" spans="1:27" x14ac:dyDescent="0.25">
      <c r="A61" s="15" t="s">
        <v>44</v>
      </c>
      <c r="B61" s="24"/>
      <c r="C61" s="78">
        <v>13181003.039999999</v>
      </c>
      <c r="D61" s="25">
        <v>13242277.75</v>
      </c>
      <c r="E61" s="25">
        <v>11480326.689999999</v>
      </c>
      <c r="F61" s="25">
        <v>13202883.74</v>
      </c>
      <c r="G61" s="25">
        <v>21630615.450000003</v>
      </c>
      <c r="H61" s="25">
        <v>10678500.960000001</v>
      </c>
      <c r="I61" s="25">
        <v>11033952.529999999</v>
      </c>
      <c r="J61" s="25">
        <v>5858920.669999999</v>
      </c>
      <c r="K61" s="25">
        <v>12451407.359999998</v>
      </c>
      <c r="L61" s="25">
        <v>27097639.91</v>
      </c>
      <c r="M61" s="25">
        <v>25110700.809999999</v>
      </c>
      <c r="N61" s="25">
        <v>16143846.300000001</v>
      </c>
      <c r="O61" s="123">
        <v>3258</v>
      </c>
      <c r="P61" s="116">
        <v>1485427.6</v>
      </c>
      <c r="Q61" s="123">
        <v>1948126.6400000001</v>
      </c>
      <c r="R61" s="116">
        <v>1848530.8</v>
      </c>
      <c r="S61" s="123">
        <v>1858177.48</v>
      </c>
      <c r="T61" s="116">
        <v>1633200</v>
      </c>
      <c r="U61" s="123">
        <v>1817411.2</v>
      </c>
      <c r="V61" s="116">
        <v>1483743.12</v>
      </c>
      <c r="W61" s="123">
        <v>1411878.84</v>
      </c>
      <c r="X61" s="116">
        <v>1641807.76</v>
      </c>
      <c r="Y61" s="123">
        <v>1637121.84</v>
      </c>
      <c r="Z61" s="116">
        <v>1953104.72</v>
      </c>
      <c r="AA61" s="139">
        <f t="shared" si="24"/>
        <v>18721788</v>
      </c>
    </row>
    <row r="62" spans="1:27" x14ac:dyDescent="0.25">
      <c r="A62" s="15" t="s">
        <v>45</v>
      </c>
      <c r="B62" s="24"/>
      <c r="C62" s="78">
        <v>3202770.35</v>
      </c>
      <c r="D62" s="25">
        <v>4399356.29</v>
      </c>
      <c r="E62" s="25">
        <v>3966054.21</v>
      </c>
      <c r="F62" s="25">
        <v>3450807.28</v>
      </c>
      <c r="G62" s="25">
        <v>2259154.2399999998</v>
      </c>
      <c r="H62" s="25">
        <v>2947781.6500000004</v>
      </c>
      <c r="I62" s="25">
        <v>2049526.51</v>
      </c>
      <c r="J62" s="25">
        <v>444560.76</v>
      </c>
      <c r="K62" s="25">
        <v>986341.82000000007</v>
      </c>
      <c r="L62" s="25">
        <v>1255878.8400000001</v>
      </c>
      <c r="M62" s="25">
        <v>1359520.2900000003</v>
      </c>
      <c r="N62" s="25">
        <v>735041.09</v>
      </c>
      <c r="O62" s="123">
        <v>51708</v>
      </c>
      <c r="P62" s="116">
        <v>26042</v>
      </c>
      <c r="Q62" s="123">
        <v>14711.24</v>
      </c>
      <c r="R62" s="116">
        <v>312716</v>
      </c>
      <c r="S62" s="123">
        <v>31412</v>
      </c>
      <c r="T62" s="116">
        <v>106528.99</v>
      </c>
      <c r="U62" s="123">
        <v>78302.69</v>
      </c>
      <c r="V62" s="116">
        <v>127901.58</v>
      </c>
      <c r="W62" s="123">
        <v>359126.16000000003</v>
      </c>
      <c r="X62" s="116">
        <v>374490.62</v>
      </c>
      <c r="Y62" s="123">
        <v>131194.72</v>
      </c>
      <c r="Z62" s="116">
        <v>483064.07</v>
      </c>
      <c r="AA62" s="139">
        <f t="shared" si="24"/>
        <v>2097198.0699999998</v>
      </c>
    </row>
    <row r="63" spans="1:27" x14ac:dyDescent="0.25">
      <c r="A63" s="15" t="s">
        <v>46</v>
      </c>
      <c r="B63" s="24"/>
      <c r="C63" s="78">
        <v>8300257.9199999999</v>
      </c>
      <c r="D63" s="25">
        <v>11243974.539999999</v>
      </c>
      <c r="E63" s="25">
        <v>10280282.199999999</v>
      </c>
      <c r="F63" s="25">
        <v>12025323.16</v>
      </c>
      <c r="G63" s="25">
        <v>10031322.550000001</v>
      </c>
      <c r="H63" s="25">
        <v>11541072.49</v>
      </c>
      <c r="I63" s="25">
        <v>9330115.5600000005</v>
      </c>
      <c r="J63" s="25">
        <v>1905492.4000000001</v>
      </c>
      <c r="K63" s="25">
        <v>4514546.2300000004</v>
      </c>
      <c r="L63" s="25">
        <v>18576357.050000001</v>
      </c>
      <c r="M63" s="25">
        <v>21323751.690000001</v>
      </c>
      <c r="N63" s="25">
        <v>14800118.1</v>
      </c>
      <c r="O63" s="123">
        <v>609023.73</v>
      </c>
      <c r="P63" s="116">
        <v>277929.75</v>
      </c>
      <c r="Q63" s="123">
        <v>841555.09</v>
      </c>
      <c r="R63" s="116">
        <v>3440659.35</v>
      </c>
      <c r="S63" s="123">
        <v>1395969.87</v>
      </c>
      <c r="T63" s="116">
        <v>955167.59</v>
      </c>
      <c r="U63" s="123">
        <v>1152798.3500000001</v>
      </c>
      <c r="V63" s="116">
        <v>510924.39</v>
      </c>
      <c r="W63" s="123">
        <v>357057.33</v>
      </c>
      <c r="X63" s="116">
        <v>839806.9</v>
      </c>
      <c r="Y63" s="123">
        <v>647316.18000000005</v>
      </c>
      <c r="Z63" s="116">
        <v>2270518.9900000002</v>
      </c>
      <c r="AA63" s="139">
        <f t="shared" si="24"/>
        <v>13298727.520000001</v>
      </c>
    </row>
    <row r="64" spans="1:27" ht="15.75" thickBot="1" x14ac:dyDescent="0.3">
      <c r="A64" s="15" t="s">
        <v>47</v>
      </c>
      <c r="B64" s="24"/>
      <c r="C64" s="78">
        <v>3904829.01</v>
      </c>
      <c r="D64" s="25">
        <v>4967869.4000000004</v>
      </c>
      <c r="E64" s="25">
        <v>7419100.2800000003</v>
      </c>
      <c r="F64" s="25">
        <v>3799914.44</v>
      </c>
      <c r="G64" s="25">
        <v>7810878.5299999993</v>
      </c>
      <c r="H64" s="25">
        <v>11168457</v>
      </c>
      <c r="I64" s="25">
        <v>14542529.02</v>
      </c>
      <c r="J64" s="25">
        <v>3643163</v>
      </c>
      <c r="K64" s="25">
        <v>8422044</v>
      </c>
      <c r="L64" s="25">
        <v>9026506</v>
      </c>
      <c r="M64" s="25">
        <v>10248665.33</v>
      </c>
      <c r="N64" s="25">
        <v>10479608.42</v>
      </c>
      <c r="O64" s="172">
        <v>787422.59</v>
      </c>
      <c r="P64" s="116">
        <v>740722.94000000006</v>
      </c>
      <c r="Q64" s="123">
        <v>1261503.08</v>
      </c>
      <c r="R64" s="116">
        <f>796324.28-373.46</f>
        <v>795950.82000000007</v>
      </c>
      <c r="S64" s="123">
        <f>1114898.49-194085</f>
        <v>920813.49</v>
      </c>
      <c r="T64" s="174">
        <f>943316.78+61328</f>
        <v>1004644.78</v>
      </c>
      <c r="U64" s="123">
        <v>1278930.1200000001</v>
      </c>
      <c r="V64" s="116">
        <v>944932.55</v>
      </c>
      <c r="W64" s="123">
        <v>961596.63</v>
      </c>
      <c r="X64" s="116">
        <v>954993.85</v>
      </c>
      <c r="Y64" s="123">
        <v>1219145.77</v>
      </c>
      <c r="Z64" s="116">
        <v>3009422.49</v>
      </c>
      <c r="AA64" s="139">
        <f t="shared" si="24"/>
        <v>13880079.110000001</v>
      </c>
    </row>
    <row r="65" spans="1:27" ht="15.75" thickBot="1" x14ac:dyDescent="0.3">
      <c r="A65" s="81" t="s">
        <v>239</v>
      </c>
      <c r="B65" s="82"/>
      <c r="C65" s="83">
        <f>SUM(C66:C73)</f>
        <v>148044723.47000003</v>
      </c>
      <c r="D65" s="84">
        <f t="shared" ref="D65:E65" si="25">SUM(D66:D73)</f>
        <v>149493282.65000004</v>
      </c>
      <c r="E65" s="84">
        <f t="shared" si="25"/>
        <v>157916956.09</v>
      </c>
      <c r="F65" s="84">
        <v>176997503.66999999</v>
      </c>
      <c r="G65" s="84">
        <v>192149375.5</v>
      </c>
      <c r="H65" s="84">
        <v>217110820.59999996</v>
      </c>
      <c r="I65" s="84">
        <v>407925287.14999998</v>
      </c>
      <c r="J65" s="84">
        <v>187222000.99000001</v>
      </c>
      <c r="K65" s="84">
        <v>450705998.60000002</v>
      </c>
      <c r="L65" s="84">
        <v>510096857.45000005</v>
      </c>
      <c r="M65" s="84">
        <v>579424104.57999992</v>
      </c>
      <c r="N65" s="84">
        <v>542383772.66999996</v>
      </c>
      <c r="O65" s="127">
        <f t="shared" ref="O65:Z65" si="26">SUM(O66:O74)</f>
        <v>37189196.57</v>
      </c>
      <c r="P65" s="127">
        <f t="shared" si="26"/>
        <v>45485055.030000001</v>
      </c>
      <c r="Q65" s="127">
        <f t="shared" si="26"/>
        <v>41635725.890000001</v>
      </c>
      <c r="R65" s="127">
        <f t="shared" si="26"/>
        <v>58683889.630000003</v>
      </c>
      <c r="S65" s="127">
        <f t="shared" si="26"/>
        <v>48163964.890000001</v>
      </c>
      <c r="T65" s="127">
        <f t="shared" si="26"/>
        <v>46880529.450000003</v>
      </c>
      <c r="U65" s="127">
        <f t="shared" si="26"/>
        <v>45242579.93</v>
      </c>
      <c r="V65" s="127">
        <f t="shared" si="26"/>
        <v>43017499.68</v>
      </c>
      <c r="W65" s="127">
        <f t="shared" si="26"/>
        <v>47399751.590000004</v>
      </c>
      <c r="X65" s="156">
        <f t="shared" si="26"/>
        <v>56279805.599999994</v>
      </c>
      <c r="Y65" s="127">
        <f t="shared" si="26"/>
        <v>56690554.219999999</v>
      </c>
      <c r="Z65" s="125">
        <f t="shared" si="26"/>
        <v>57390734.950000003</v>
      </c>
      <c r="AA65" s="142">
        <f t="shared" si="20"/>
        <v>584059287.43000007</v>
      </c>
    </row>
    <row r="66" spans="1:27" s="85" customFormat="1" x14ac:dyDescent="0.25">
      <c r="A66" s="15" t="s">
        <v>48</v>
      </c>
      <c r="B66" s="24"/>
      <c r="C66" s="78">
        <v>1320186</v>
      </c>
      <c r="D66" s="25">
        <v>1358301</v>
      </c>
      <c r="E66" s="25">
        <v>1405209</v>
      </c>
      <c r="F66" s="25">
        <v>1614076.24</v>
      </c>
      <c r="G66" s="25">
        <v>1650752</v>
      </c>
      <c r="H66" s="25">
        <v>1593881</v>
      </c>
      <c r="I66" s="25">
        <v>1211820</v>
      </c>
      <c r="J66" s="25">
        <v>0</v>
      </c>
      <c r="K66" s="25">
        <v>0</v>
      </c>
      <c r="L66" s="25">
        <v>0</v>
      </c>
      <c r="M66" s="25">
        <v>182387612.11999997</v>
      </c>
      <c r="N66" s="25">
        <v>116348925.28000002</v>
      </c>
      <c r="O66" s="123">
        <v>9134503</v>
      </c>
      <c r="P66" s="116">
        <v>9175445.4700000007</v>
      </c>
      <c r="Q66" s="123">
        <v>8956040.0899999999</v>
      </c>
      <c r="R66" s="116">
        <v>12005019.25</v>
      </c>
      <c r="S66" s="123">
        <v>6625176.54</v>
      </c>
      <c r="T66" s="116">
        <v>11645002.1</v>
      </c>
      <c r="U66" s="123">
        <v>7587427.6400000006</v>
      </c>
      <c r="V66" s="116">
        <v>6716015.4299999997</v>
      </c>
      <c r="W66" s="123">
        <v>9227759.8499999996</v>
      </c>
      <c r="X66" s="116">
        <v>9138301.0600000005</v>
      </c>
      <c r="Y66" s="123">
        <v>9984994.9199999999</v>
      </c>
      <c r="Z66" s="116">
        <v>16430939.540000001</v>
      </c>
      <c r="AA66" s="139">
        <f>SUM( O66:Z66)</f>
        <v>116626624.89000002</v>
      </c>
    </row>
    <row r="67" spans="1:27" x14ac:dyDescent="0.25">
      <c r="A67" s="15" t="s">
        <v>49</v>
      </c>
      <c r="B67" s="24"/>
      <c r="C67" s="78">
        <v>54993669.700000003</v>
      </c>
      <c r="D67" s="25">
        <v>60239244.920000002</v>
      </c>
      <c r="E67" s="25">
        <v>59010283.200000003</v>
      </c>
      <c r="F67" s="25">
        <v>61270295.390000001</v>
      </c>
      <c r="G67" s="25">
        <v>76493878.430000007</v>
      </c>
      <c r="H67" s="25">
        <v>84136218.289999992</v>
      </c>
      <c r="I67" s="25">
        <v>167270551.06999999</v>
      </c>
      <c r="J67" s="25">
        <v>38986069.579999998</v>
      </c>
      <c r="K67" s="25">
        <v>159011183.81999999</v>
      </c>
      <c r="L67" s="25">
        <v>167390672.60000002</v>
      </c>
      <c r="M67" s="25">
        <v>3068915.9999999981</v>
      </c>
      <c r="N67" s="25">
        <v>0</v>
      </c>
      <c r="O67" s="123"/>
      <c r="P67" s="116"/>
      <c r="Q67" s="123"/>
      <c r="R67" s="116"/>
      <c r="S67" s="123"/>
      <c r="T67" s="116"/>
      <c r="U67" s="123"/>
      <c r="V67" s="116"/>
      <c r="W67" s="123"/>
      <c r="X67" s="116"/>
      <c r="Y67" s="123"/>
      <c r="Z67" s="116"/>
      <c r="AA67" s="139">
        <f t="shared" ref="AA67:AA74" si="27">SUM( O67:Z67)</f>
        <v>0</v>
      </c>
    </row>
    <row r="68" spans="1:27" x14ac:dyDescent="0.25">
      <c r="A68" s="15" t="s">
        <v>50</v>
      </c>
      <c r="B68" s="24"/>
      <c r="C68" s="78">
        <v>4662951.29</v>
      </c>
      <c r="D68" s="25">
        <v>11412629.039999999</v>
      </c>
      <c r="E68" s="25">
        <v>8890042.4199999999</v>
      </c>
      <c r="F68" s="25">
        <v>14766254.75</v>
      </c>
      <c r="G68" s="25">
        <v>1279903.5100000002</v>
      </c>
      <c r="H68" s="25">
        <v>1196910.6000000001</v>
      </c>
      <c r="I68" s="25">
        <v>2072189.57</v>
      </c>
      <c r="J68" s="25">
        <v>3927183.32</v>
      </c>
      <c r="K68" s="25">
        <v>5487015.6399999997</v>
      </c>
      <c r="L68" s="25">
        <v>6128613.6499999994</v>
      </c>
      <c r="M68" s="25">
        <v>12095752.09</v>
      </c>
      <c r="N68" s="25">
        <v>3985683.3400000003</v>
      </c>
      <c r="O68" s="123">
        <v>673102.82000000007</v>
      </c>
      <c r="P68" s="116">
        <v>15611.4</v>
      </c>
      <c r="Q68" s="123"/>
      <c r="R68" s="116">
        <v>2636912.25</v>
      </c>
      <c r="S68" s="123"/>
      <c r="T68" s="116"/>
      <c r="U68" s="123">
        <v>1188552.55</v>
      </c>
      <c r="V68" s="116"/>
      <c r="W68" s="123"/>
      <c r="X68" s="116">
        <v>462110.36</v>
      </c>
      <c r="Y68" s="123">
        <v>1380709.66</v>
      </c>
      <c r="Z68" s="116">
        <v>1247566.03</v>
      </c>
      <c r="AA68" s="139">
        <f t="shared" si="27"/>
        <v>7604565.0700000012</v>
      </c>
    </row>
    <row r="69" spans="1:27" x14ac:dyDescent="0.25">
      <c r="A69" s="15" t="s">
        <v>51</v>
      </c>
      <c r="B69" s="24"/>
      <c r="C69" s="78">
        <v>59231529.020000003</v>
      </c>
      <c r="D69" s="25">
        <v>50632382.649999999</v>
      </c>
      <c r="E69" s="25">
        <v>64188531.600000001</v>
      </c>
      <c r="F69" s="25">
        <v>75232076.790000007</v>
      </c>
      <c r="G69" s="25">
        <v>85155285.420000002</v>
      </c>
      <c r="H69" s="25">
        <v>80330240.350000009</v>
      </c>
      <c r="I69" s="25">
        <v>71633255.510000005</v>
      </c>
      <c r="J69" s="25">
        <v>20834812.639999997</v>
      </c>
      <c r="K69" s="25">
        <v>37944637.859999999</v>
      </c>
      <c r="L69" s="25">
        <v>40738997.269999996</v>
      </c>
      <c r="M69" s="25">
        <v>43142819.070000008</v>
      </c>
      <c r="N69" s="25">
        <v>33054233.880000003</v>
      </c>
      <c r="O69" s="123">
        <v>2447063.89</v>
      </c>
      <c r="P69" s="116">
        <v>2836266.0500000003</v>
      </c>
      <c r="Q69" s="123">
        <v>3224386.4</v>
      </c>
      <c r="R69" s="116">
        <f>6115997.62+1202.22</f>
        <v>6117199.8399999999</v>
      </c>
      <c r="S69" s="123">
        <v>2524223.88</v>
      </c>
      <c r="T69" s="116">
        <v>2624580.2800000003</v>
      </c>
      <c r="U69" s="123">
        <v>711672.91</v>
      </c>
      <c r="V69" s="116">
        <v>871020.48</v>
      </c>
      <c r="W69" s="123">
        <v>3217506.68</v>
      </c>
      <c r="X69" s="116">
        <v>2806559.74</v>
      </c>
      <c r="Y69" s="123">
        <v>4653565.3500000006</v>
      </c>
      <c r="Z69" s="116">
        <v>6217705.4699999997</v>
      </c>
      <c r="AA69" s="139">
        <f t="shared" si="27"/>
        <v>38251750.969999999</v>
      </c>
    </row>
    <row r="70" spans="1:27" x14ac:dyDescent="0.25">
      <c r="A70" s="15" t="s">
        <v>52</v>
      </c>
      <c r="B70" s="24"/>
      <c r="C70" s="78">
        <v>18387591.23</v>
      </c>
      <c r="D70" s="25">
        <v>17021647.280000001</v>
      </c>
      <c r="E70" s="25">
        <v>17637921.239999998</v>
      </c>
      <c r="F70" s="25">
        <v>17620676.100000001</v>
      </c>
      <c r="G70" s="25">
        <v>18462313.48</v>
      </c>
      <c r="H70" s="25">
        <v>21025026</v>
      </c>
      <c r="I70" s="25">
        <v>23504030.18</v>
      </c>
      <c r="J70" s="25">
        <v>14028585.200000001</v>
      </c>
      <c r="K70" s="25">
        <v>17757070.200000003</v>
      </c>
      <c r="L70" s="25">
        <v>14183762</v>
      </c>
      <c r="M70" s="25">
        <v>13558999.200000001</v>
      </c>
      <c r="N70" s="25">
        <v>13039023.9</v>
      </c>
      <c r="O70" s="123">
        <v>53341.200000000004</v>
      </c>
      <c r="P70" s="116">
        <v>1011730.8</v>
      </c>
      <c r="Q70" s="123">
        <v>1011730.8</v>
      </c>
      <c r="R70" s="116">
        <v>2023461.6</v>
      </c>
      <c r="S70" s="123">
        <v>17730</v>
      </c>
      <c r="T70" s="116">
        <v>1029460.8</v>
      </c>
      <c r="U70" s="123">
        <v>45000</v>
      </c>
      <c r="V70" s="116">
        <v>1069025.8</v>
      </c>
      <c r="W70" s="123">
        <v>2107699.2000000002</v>
      </c>
      <c r="X70" s="116">
        <v>1053849.6000000001</v>
      </c>
      <c r="Y70" s="123">
        <v>2266594</v>
      </c>
      <c r="Z70" s="116">
        <v>1188015.56</v>
      </c>
      <c r="AA70" s="139">
        <f t="shared" si="27"/>
        <v>12877639.360000001</v>
      </c>
    </row>
    <row r="71" spans="1:27" x14ac:dyDescent="0.25">
      <c r="A71" s="15" t="s">
        <v>53</v>
      </c>
      <c r="B71" s="24"/>
      <c r="C71" s="78">
        <v>7354415.0899999999</v>
      </c>
      <c r="D71" s="25">
        <v>7768246.7999999998</v>
      </c>
      <c r="E71" s="25">
        <v>5834884.3499999996</v>
      </c>
      <c r="F71" s="25">
        <v>5574341.9199999999</v>
      </c>
      <c r="G71" s="25">
        <v>8187460.1799999997</v>
      </c>
      <c r="H71" s="25">
        <v>3933400.69</v>
      </c>
      <c r="I71" s="25">
        <v>6888287.5499999998</v>
      </c>
      <c r="J71" s="25">
        <v>21138211.759999998</v>
      </c>
      <c r="K71" s="25">
        <v>37588640.460000008</v>
      </c>
      <c r="L71" s="25">
        <v>49297140.060000002</v>
      </c>
      <c r="M71" s="25">
        <v>58512230.479999997</v>
      </c>
      <c r="N71" s="25">
        <v>58973205.07</v>
      </c>
      <c r="O71" s="172">
        <v>1721816.37</v>
      </c>
      <c r="P71" s="116">
        <v>6215076.6600000001</v>
      </c>
      <c r="Q71" s="123">
        <v>2730831.88</v>
      </c>
      <c r="R71" s="116">
        <v>8385898.1100000003</v>
      </c>
      <c r="S71" s="123">
        <v>13220821.52</v>
      </c>
      <c r="T71" s="116">
        <v>3541143.22</v>
      </c>
      <c r="U71" s="123">
        <v>6395256.54</v>
      </c>
      <c r="V71" s="116">
        <v>3815955.19</v>
      </c>
      <c r="W71" s="123">
        <v>2440812.9</v>
      </c>
      <c r="X71" s="116">
        <v>5490379.8700000001</v>
      </c>
      <c r="Y71" s="123">
        <v>2987232.31</v>
      </c>
      <c r="Z71" s="116">
        <v>3163071.96</v>
      </c>
      <c r="AA71" s="139">
        <f t="shared" si="27"/>
        <v>60108296.529999994</v>
      </c>
    </row>
    <row r="72" spans="1:27" x14ac:dyDescent="0.25">
      <c r="A72" s="15" t="s">
        <v>54</v>
      </c>
      <c r="B72" s="24"/>
      <c r="C72" s="78">
        <v>1586027.59</v>
      </c>
      <c r="D72" s="25"/>
      <c r="E72" s="25"/>
      <c r="F72" s="25"/>
      <c r="G72" s="25">
        <v>0</v>
      </c>
      <c r="H72" s="25">
        <v>22936271.919999998</v>
      </c>
      <c r="I72" s="25">
        <v>483472.96</v>
      </c>
      <c r="J72" s="25">
        <v>6543263.2699999996</v>
      </c>
      <c r="K72" s="25">
        <v>7721676.8899999997</v>
      </c>
      <c r="L72" s="25">
        <v>898052.08000000007</v>
      </c>
      <c r="M72" s="25">
        <v>0</v>
      </c>
      <c r="N72" s="25">
        <v>2000</v>
      </c>
      <c r="O72" s="123"/>
      <c r="P72" s="116"/>
      <c r="Q72" s="123"/>
      <c r="R72" s="116"/>
      <c r="S72" s="123"/>
      <c r="T72" s="116"/>
      <c r="U72" s="123"/>
      <c r="V72" s="116"/>
      <c r="W72" s="123">
        <v>26600</v>
      </c>
      <c r="X72" s="116"/>
      <c r="Y72" s="123"/>
      <c r="Z72" s="116"/>
      <c r="AA72" s="139">
        <f t="shared" si="27"/>
        <v>26600</v>
      </c>
    </row>
    <row r="73" spans="1:27" x14ac:dyDescent="0.25">
      <c r="A73" s="15" t="s">
        <v>55</v>
      </c>
      <c r="B73" s="24"/>
      <c r="C73" s="78">
        <v>508353.55</v>
      </c>
      <c r="D73" s="25">
        <v>1060830.96</v>
      </c>
      <c r="E73" s="25">
        <v>950084.28</v>
      </c>
      <c r="F73" s="25">
        <v>919782.48</v>
      </c>
      <c r="G73" s="25">
        <v>919782.48</v>
      </c>
      <c r="H73" s="25">
        <v>1958871.7499999998</v>
      </c>
      <c r="I73" s="25">
        <v>134861680.31</v>
      </c>
      <c r="J73" s="25">
        <v>81713875.219999999</v>
      </c>
      <c r="K73" s="25">
        <v>185145773.72999999</v>
      </c>
      <c r="L73" s="25">
        <v>231459619.79000002</v>
      </c>
      <c r="M73" s="25">
        <v>266657775.61999997</v>
      </c>
      <c r="N73" s="25">
        <v>316980701.20000005</v>
      </c>
      <c r="O73" s="172">
        <v>23159369.289999999</v>
      </c>
      <c r="P73" s="116">
        <v>26230924.650000002</v>
      </c>
      <c r="Q73" s="123">
        <v>25712736.719999999</v>
      </c>
      <c r="R73" s="116">
        <v>27515398.580000002</v>
      </c>
      <c r="S73" s="123">
        <v>25776012.949999999</v>
      </c>
      <c r="T73" s="117">
        <v>28040343.050000001</v>
      </c>
      <c r="U73" s="123">
        <v>29314670.289999999</v>
      </c>
      <c r="V73" s="116">
        <v>30545482.780000001</v>
      </c>
      <c r="W73" s="123">
        <v>30379372.960000001</v>
      </c>
      <c r="X73" s="116">
        <v>37328604.969999999</v>
      </c>
      <c r="Y73" s="123">
        <v>35417457.980000004</v>
      </c>
      <c r="Z73" s="116">
        <v>29143436.390000001</v>
      </c>
      <c r="AA73" s="139">
        <f t="shared" si="27"/>
        <v>348563810.61000001</v>
      </c>
    </row>
    <row r="74" spans="1:27" x14ac:dyDescent="0.25">
      <c r="A74" s="15" t="s">
        <v>264</v>
      </c>
      <c r="B74" s="24"/>
      <c r="C74" s="78"/>
      <c r="D74" s="25"/>
      <c r="E74" s="25"/>
      <c r="F74" s="25"/>
      <c r="G74" s="25"/>
      <c r="H74" s="25"/>
      <c r="I74" s="25"/>
      <c r="J74" s="25"/>
      <c r="K74" s="25">
        <v>50000</v>
      </c>
      <c r="L74" s="25">
        <v>0</v>
      </c>
      <c r="M74" s="25">
        <v>0</v>
      </c>
      <c r="N74" s="25">
        <v>0</v>
      </c>
      <c r="O74" s="123"/>
      <c r="P74" s="116"/>
      <c r="Q74" s="123"/>
      <c r="R74" s="116"/>
      <c r="S74" s="123"/>
      <c r="T74" s="117"/>
      <c r="U74" s="123"/>
      <c r="V74" s="116"/>
      <c r="W74" s="123"/>
      <c r="X74" s="116"/>
      <c r="Y74" s="123"/>
      <c r="Z74" s="116"/>
      <c r="AA74" s="139">
        <f t="shared" si="27"/>
        <v>0</v>
      </c>
    </row>
    <row r="75" spans="1:27" ht="17.25" x14ac:dyDescent="0.4">
      <c r="A75" s="80" t="s">
        <v>240</v>
      </c>
      <c r="B75" s="101"/>
      <c r="C75" s="99">
        <f t="shared" ref="C75:E75" si="28">SUM(C76)</f>
        <v>424149.4</v>
      </c>
      <c r="D75" s="100">
        <f t="shared" si="28"/>
        <v>0</v>
      </c>
      <c r="E75" s="100">
        <f t="shared" si="28"/>
        <v>3286968.01</v>
      </c>
      <c r="F75" s="100">
        <v>3881485.91</v>
      </c>
      <c r="G75" s="100">
        <v>5549941.6300000008</v>
      </c>
      <c r="H75" s="100">
        <v>5814665.3799999999</v>
      </c>
      <c r="I75" s="100">
        <v>5580787.5899999999</v>
      </c>
      <c r="J75" s="100">
        <v>1285184.1800000002</v>
      </c>
      <c r="K75" s="100">
        <v>2597844.54</v>
      </c>
      <c r="L75" s="100">
        <v>3596700.6200000006</v>
      </c>
      <c r="M75" s="100">
        <v>4400144.4000000004</v>
      </c>
      <c r="N75" s="100">
        <v>3424757.9400000004</v>
      </c>
      <c r="O75" s="126">
        <f t="shared" ref="O75:Z75" si="29">SUM(O76)</f>
        <v>208474.46</v>
      </c>
      <c r="P75" s="126">
        <f t="shared" si="29"/>
        <v>217130.66</v>
      </c>
      <c r="Q75" s="126">
        <f t="shared" si="29"/>
        <v>180373.15</v>
      </c>
      <c r="R75" s="126">
        <f t="shared" si="29"/>
        <v>193444.57</v>
      </c>
      <c r="S75" s="126">
        <f t="shared" si="29"/>
        <v>172286.47</v>
      </c>
      <c r="T75" s="126">
        <f t="shared" si="29"/>
        <v>173532.17</v>
      </c>
      <c r="U75" s="126">
        <f t="shared" si="29"/>
        <v>141364.46</v>
      </c>
      <c r="V75" s="126">
        <f t="shared" si="29"/>
        <v>141900.38</v>
      </c>
      <c r="W75" s="126">
        <f t="shared" si="29"/>
        <v>136702.18</v>
      </c>
      <c r="X75" s="155">
        <f t="shared" si="29"/>
        <v>119014.66</v>
      </c>
      <c r="Y75" s="126">
        <f t="shared" si="29"/>
        <v>117532.85</v>
      </c>
      <c r="Z75" s="124">
        <f t="shared" si="29"/>
        <v>109509.71</v>
      </c>
      <c r="AA75" s="141">
        <f t="shared" si="20"/>
        <v>1911265.7199999997</v>
      </c>
    </row>
    <row r="76" spans="1:27" s="102" customFormat="1" ht="17.25" x14ac:dyDescent="0.4">
      <c r="A76" s="15" t="s">
        <v>56</v>
      </c>
      <c r="B76" s="24"/>
      <c r="C76" s="78">
        <v>424149.4</v>
      </c>
      <c r="D76" s="25"/>
      <c r="E76" s="25">
        <v>3286968.01</v>
      </c>
      <c r="F76" s="25">
        <v>3881485.91</v>
      </c>
      <c r="G76" s="25">
        <v>5549941.6300000008</v>
      </c>
      <c r="H76" s="25">
        <v>5814665.3799999999</v>
      </c>
      <c r="I76" s="25">
        <v>5580787.5899999999</v>
      </c>
      <c r="J76" s="25">
        <v>1285184.1800000002</v>
      </c>
      <c r="K76" s="25">
        <v>2597844.54</v>
      </c>
      <c r="L76" s="25">
        <v>3596700.6200000006</v>
      </c>
      <c r="M76" s="25">
        <v>4400144.4000000004</v>
      </c>
      <c r="N76" s="25">
        <v>3424757.9400000004</v>
      </c>
      <c r="O76" s="123">
        <v>208474.46</v>
      </c>
      <c r="P76" s="116">
        <v>217130.66</v>
      </c>
      <c r="Q76" s="123">
        <v>180373.15</v>
      </c>
      <c r="R76" s="116">
        <v>193444.57</v>
      </c>
      <c r="S76" s="123">
        <v>172286.47</v>
      </c>
      <c r="T76" s="116">
        <v>173532.17</v>
      </c>
      <c r="U76" s="123">
        <v>141364.46</v>
      </c>
      <c r="V76" s="116">
        <v>141900.38</v>
      </c>
      <c r="W76" s="123">
        <v>136702.18</v>
      </c>
      <c r="X76" s="116">
        <v>119014.66</v>
      </c>
      <c r="Y76" s="123">
        <v>117532.85</v>
      </c>
      <c r="Z76" s="116">
        <v>109509.71</v>
      </c>
      <c r="AA76" s="139">
        <f>SUM(O76:Z76 )</f>
        <v>1911265.7199999997</v>
      </c>
    </row>
    <row r="77" spans="1:27" s="102" customFormat="1" ht="17.25" x14ac:dyDescent="0.4">
      <c r="A77" s="80" t="s">
        <v>262</v>
      </c>
      <c r="B77" s="24"/>
      <c r="C77" s="78"/>
      <c r="D77" s="25"/>
      <c r="E77" s="25"/>
      <c r="F77" s="25"/>
      <c r="G77" s="25"/>
      <c r="H77" s="25"/>
      <c r="I77" s="25">
        <v>3450.88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137">
        <f>SUM(O78)</f>
        <v>0</v>
      </c>
      <c r="P77" s="137">
        <f>SUM(P78)</f>
        <v>0</v>
      </c>
      <c r="Q77" s="137">
        <f>SUM(Q78)</f>
        <v>0</v>
      </c>
      <c r="R77" s="137">
        <f>SUM(R78)</f>
        <v>0</v>
      </c>
      <c r="S77" s="126"/>
      <c r="T77" s="124"/>
      <c r="U77" s="126"/>
      <c r="V77" s="124"/>
      <c r="W77" s="126"/>
      <c r="X77" s="124"/>
      <c r="Y77" s="126"/>
      <c r="Z77" s="124"/>
      <c r="AA77" s="141">
        <f t="shared" si="20"/>
        <v>0</v>
      </c>
    </row>
    <row r="78" spans="1:27" s="102" customFormat="1" ht="17.25" x14ac:dyDescent="0.4">
      <c r="A78" s="15" t="s">
        <v>260</v>
      </c>
      <c r="B78" s="24"/>
      <c r="C78" s="78"/>
      <c r="D78" s="25"/>
      <c r="E78" s="25"/>
      <c r="F78" s="25"/>
      <c r="G78" s="25"/>
      <c r="H78" s="25"/>
      <c r="I78" s="25">
        <v>3450.88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123"/>
      <c r="P78" s="116"/>
      <c r="Q78" s="123"/>
      <c r="R78" s="116"/>
      <c r="S78" s="123"/>
      <c r="T78" s="116"/>
      <c r="U78" s="123"/>
      <c r="V78" s="116"/>
      <c r="W78" s="123"/>
      <c r="X78" s="116"/>
      <c r="Y78" s="123"/>
      <c r="Z78" s="116"/>
      <c r="AA78" s="139">
        <f t="shared" si="20"/>
        <v>0</v>
      </c>
    </row>
    <row r="79" spans="1:27" s="102" customFormat="1" ht="17.25" x14ac:dyDescent="0.4">
      <c r="A79" s="80" t="s">
        <v>263</v>
      </c>
      <c r="B79" s="24"/>
      <c r="C79" s="78"/>
      <c r="D79" s="25"/>
      <c r="E79" s="25"/>
      <c r="F79" s="25"/>
      <c r="G79" s="25"/>
      <c r="H79" s="25"/>
      <c r="I79" s="25">
        <v>141975.70000000001</v>
      </c>
      <c r="J79" s="25">
        <v>5802</v>
      </c>
      <c r="K79" s="25">
        <v>113813.22</v>
      </c>
      <c r="L79" s="25">
        <v>105056.07</v>
      </c>
      <c r="M79" s="25">
        <v>172676.19</v>
      </c>
      <c r="N79" s="25">
        <v>184065.18999999994</v>
      </c>
      <c r="O79" s="137">
        <f>SUM(O80)</f>
        <v>5738.64</v>
      </c>
      <c r="P79" s="137">
        <f t="shared" ref="P79:Z79" si="30">SUM(P80)</f>
        <v>6115.73</v>
      </c>
      <c r="Q79" s="137">
        <f t="shared" si="30"/>
        <v>6142.43</v>
      </c>
      <c r="R79" s="137">
        <f t="shared" si="30"/>
        <v>126419.63</v>
      </c>
      <c r="S79" s="137">
        <f t="shared" si="30"/>
        <v>5872.13</v>
      </c>
      <c r="T79" s="137">
        <f t="shared" si="30"/>
        <v>5400</v>
      </c>
      <c r="U79" s="137">
        <f t="shared" si="30"/>
        <v>5400</v>
      </c>
      <c r="V79" s="137">
        <f t="shared" si="30"/>
        <v>6816.39</v>
      </c>
      <c r="W79" s="137">
        <f t="shared" si="30"/>
        <v>5872.13</v>
      </c>
      <c r="X79" s="157">
        <f t="shared" si="30"/>
        <v>5872.13</v>
      </c>
      <c r="Y79" s="137">
        <f t="shared" si="30"/>
        <v>5872.13</v>
      </c>
      <c r="Z79" s="160">
        <f t="shared" si="30"/>
        <v>5400</v>
      </c>
      <c r="AA79" s="141">
        <f t="shared" si="20"/>
        <v>190921.34000000003</v>
      </c>
    </row>
    <row r="80" spans="1:27" s="102" customFormat="1" ht="17.25" x14ac:dyDescent="0.4">
      <c r="A80" s="15" t="s">
        <v>261</v>
      </c>
      <c r="B80" s="24"/>
      <c r="C80" s="78"/>
      <c r="D80" s="25"/>
      <c r="E80" s="25"/>
      <c r="F80" s="25"/>
      <c r="G80" s="25"/>
      <c r="H80" s="25"/>
      <c r="I80" s="25">
        <v>141975.70000000001</v>
      </c>
      <c r="J80" s="25">
        <v>5802</v>
      </c>
      <c r="K80" s="25">
        <v>113813.22</v>
      </c>
      <c r="L80" s="25">
        <v>105056.07</v>
      </c>
      <c r="M80" s="25">
        <v>172676.19</v>
      </c>
      <c r="N80" s="25">
        <v>184065.18999999994</v>
      </c>
      <c r="O80" s="123">
        <v>5738.64</v>
      </c>
      <c r="P80" s="116">
        <v>6115.73</v>
      </c>
      <c r="Q80" s="123">
        <v>6142.43</v>
      </c>
      <c r="R80" s="116">
        <v>126419.63</v>
      </c>
      <c r="S80" s="123">
        <v>5872.13</v>
      </c>
      <c r="T80" s="116">
        <v>5400</v>
      </c>
      <c r="U80" s="123">
        <v>5400</v>
      </c>
      <c r="V80" s="116">
        <v>6816.39</v>
      </c>
      <c r="W80" s="123">
        <v>5872.13</v>
      </c>
      <c r="X80" s="116">
        <v>5872.13</v>
      </c>
      <c r="Y80" s="123">
        <v>5872.13</v>
      </c>
      <c r="Z80" s="116">
        <v>5400</v>
      </c>
      <c r="AA80" s="139">
        <f>SUM( O80:Z80)</f>
        <v>190921.34000000003</v>
      </c>
    </row>
    <row r="81" spans="1:27" s="102" customFormat="1" ht="17.25" x14ac:dyDescent="0.4">
      <c r="A81" s="15"/>
      <c r="B81" s="24"/>
      <c r="C81" s="78"/>
      <c r="D81" s="25"/>
      <c r="E81" s="25"/>
      <c r="F81" s="25"/>
      <c r="G81" s="25"/>
      <c r="H81" s="25"/>
      <c r="I81" s="25"/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123"/>
      <c r="P81" s="116"/>
      <c r="Q81" s="123"/>
      <c r="R81" s="116"/>
      <c r="S81" s="123"/>
      <c r="T81" s="116"/>
      <c r="U81" s="123"/>
      <c r="V81" s="116"/>
      <c r="W81" s="123"/>
      <c r="X81" s="116"/>
      <c r="Y81" s="123"/>
      <c r="Z81" s="116"/>
      <c r="AA81" s="139">
        <f t="shared" si="20"/>
        <v>0</v>
      </c>
    </row>
    <row r="82" spans="1:27" s="102" customFormat="1" ht="17.25" x14ac:dyDescent="0.4">
      <c r="A82" s="15"/>
      <c r="B82" s="24"/>
      <c r="C82" s="78"/>
      <c r="D82" s="25"/>
      <c r="E82" s="25"/>
      <c r="F82" s="25"/>
      <c r="G82" s="25"/>
      <c r="H82" s="25"/>
      <c r="I82" s="25"/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123"/>
      <c r="P82" s="116"/>
      <c r="Q82" s="123"/>
      <c r="R82" s="116"/>
      <c r="S82" s="123"/>
      <c r="T82" s="116"/>
      <c r="U82" s="123"/>
      <c r="V82" s="116"/>
      <c r="W82" s="123"/>
      <c r="X82" s="116"/>
      <c r="Y82" s="123"/>
      <c r="Z82" s="116"/>
      <c r="AA82" s="139">
        <f t="shared" si="20"/>
        <v>0</v>
      </c>
    </row>
    <row r="83" spans="1:27" ht="17.25" x14ac:dyDescent="0.4">
      <c r="A83" s="80" t="s">
        <v>241</v>
      </c>
      <c r="B83" s="82"/>
      <c r="C83" s="83">
        <f t="shared" ref="C83:F83" si="31">SUM(C84)</f>
        <v>5080255.03</v>
      </c>
      <c r="D83" s="84">
        <f t="shared" si="31"/>
        <v>0</v>
      </c>
      <c r="E83" s="84">
        <f t="shared" si="31"/>
        <v>0</v>
      </c>
      <c r="F83" s="84">
        <f t="shared" si="31"/>
        <v>0</v>
      </c>
      <c r="G83" s="84">
        <v>0</v>
      </c>
      <c r="H83" s="84">
        <v>0</v>
      </c>
      <c r="I83" s="84"/>
      <c r="J83" s="84">
        <v>11802613.049999997</v>
      </c>
      <c r="K83" s="84">
        <v>11827231.089999996</v>
      </c>
      <c r="L83" s="84">
        <v>0</v>
      </c>
      <c r="M83" s="84">
        <v>0</v>
      </c>
      <c r="N83" s="84">
        <v>0</v>
      </c>
      <c r="O83" s="127">
        <f>SUM(O84)</f>
        <v>0</v>
      </c>
      <c r="P83" s="125"/>
      <c r="Q83" s="127"/>
      <c r="R83" s="125"/>
      <c r="S83" s="127"/>
      <c r="T83" s="125"/>
      <c r="U83" s="127"/>
      <c r="V83" s="125"/>
      <c r="W83" s="127"/>
      <c r="X83" s="125"/>
      <c r="Y83" s="127"/>
      <c r="Z83" s="125"/>
      <c r="AA83" s="141">
        <f t="shared" si="20"/>
        <v>0</v>
      </c>
    </row>
    <row r="84" spans="1:27" s="85" customFormat="1" x14ac:dyDescent="0.25">
      <c r="A84" s="15" t="s">
        <v>57</v>
      </c>
      <c r="B84" s="17"/>
      <c r="C84" s="78">
        <v>5080255.03</v>
      </c>
      <c r="D84" s="25"/>
      <c r="E84" s="25"/>
      <c r="F84" s="25">
        <v>0</v>
      </c>
      <c r="G84" s="25">
        <v>0</v>
      </c>
      <c r="H84" s="25">
        <v>0</v>
      </c>
      <c r="I84" s="25"/>
      <c r="J84" s="25">
        <v>11802613.049999997</v>
      </c>
      <c r="K84" s="25">
        <v>11827231.089999996</v>
      </c>
      <c r="L84" s="25">
        <v>0</v>
      </c>
      <c r="M84" s="25">
        <v>0</v>
      </c>
      <c r="N84" s="25">
        <v>0</v>
      </c>
      <c r="O84" s="123"/>
      <c r="P84" s="116"/>
      <c r="Q84" s="123"/>
      <c r="R84" s="116"/>
      <c r="S84" s="123"/>
      <c r="T84" s="116"/>
      <c r="U84" s="123"/>
      <c r="V84" s="116"/>
      <c r="W84" s="123"/>
      <c r="X84" s="116"/>
      <c r="Y84" s="123"/>
      <c r="Z84" s="116"/>
      <c r="AA84" s="139">
        <f t="shared" si="20"/>
        <v>0</v>
      </c>
    </row>
    <row r="85" spans="1:27" ht="17.25" x14ac:dyDescent="0.4">
      <c r="A85" s="80" t="s">
        <v>242</v>
      </c>
      <c r="B85" s="82"/>
      <c r="C85" s="83">
        <f t="shared" ref="C85:F85" si="32">SUM(C86)</f>
        <v>3752773.55</v>
      </c>
      <c r="D85" s="84">
        <f t="shared" si="32"/>
        <v>0</v>
      </c>
      <c r="E85" s="84">
        <f t="shared" si="32"/>
        <v>0</v>
      </c>
      <c r="F85" s="84">
        <f t="shared" si="32"/>
        <v>0</v>
      </c>
      <c r="G85" s="84">
        <v>5192798.7699999996</v>
      </c>
      <c r="H85" s="84">
        <v>3520716.5100000002</v>
      </c>
      <c r="I85" s="84">
        <v>18806999.059999999</v>
      </c>
      <c r="J85" s="84">
        <v>11897436.430000002</v>
      </c>
      <c r="K85" s="84">
        <v>19238869.420000002</v>
      </c>
      <c r="L85" s="84">
        <v>22811854.770000011</v>
      </c>
      <c r="M85" s="84">
        <v>97335953.040000007</v>
      </c>
      <c r="N85" s="84">
        <v>23941185.719999995</v>
      </c>
      <c r="O85" s="127">
        <f t="shared" ref="O85:Z85" si="33">SUM(O86:O87)</f>
        <v>1585509.92</v>
      </c>
      <c r="P85" s="127">
        <f t="shared" si="33"/>
        <v>1581259.52</v>
      </c>
      <c r="Q85" s="127">
        <f t="shared" si="33"/>
        <v>1576916.21</v>
      </c>
      <c r="R85" s="127">
        <f t="shared" si="33"/>
        <v>1546729.24</v>
      </c>
      <c r="S85" s="127">
        <f t="shared" si="33"/>
        <v>1512137.08</v>
      </c>
      <c r="T85" s="127">
        <f t="shared" si="33"/>
        <v>1532201</v>
      </c>
      <c r="U85" s="127">
        <f t="shared" si="33"/>
        <v>1688380.56</v>
      </c>
      <c r="V85" s="127">
        <f t="shared" si="33"/>
        <v>1491392.5</v>
      </c>
      <c r="W85" s="127">
        <f t="shared" si="33"/>
        <v>1491518.6300000001</v>
      </c>
      <c r="X85" s="156">
        <f t="shared" si="33"/>
        <v>1482981.53</v>
      </c>
      <c r="Y85" s="127">
        <f t="shared" si="33"/>
        <v>0</v>
      </c>
      <c r="Z85" s="125">
        <f t="shared" si="33"/>
        <v>0</v>
      </c>
      <c r="AA85" s="141">
        <f t="shared" si="20"/>
        <v>15489026.190000001</v>
      </c>
    </row>
    <row r="86" spans="1:27" s="85" customFormat="1" x14ac:dyDescent="0.25">
      <c r="A86" s="15" t="s">
        <v>255</v>
      </c>
      <c r="B86" s="24"/>
      <c r="C86" s="78">
        <v>3752773.55</v>
      </c>
      <c r="D86" s="25"/>
      <c r="E86" s="25"/>
      <c r="F86" s="25">
        <v>0</v>
      </c>
      <c r="G86" s="25">
        <v>5192798.7699999996</v>
      </c>
      <c r="H86" s="25">
        <v>2767121.06</v>
      </c>
      <c r="I86" s="25">
        <v>4589819.04</v>
      </c>
      <c r="J86" s="25">
        <v>10329748.33</v>
      </c>
      <c r="K86" s="25">
        <v>17745437</v>
      </c>
      <c r="L86" s="25">
        <v>22811854.770000003</v>
      </c>
      <c r="M86" s="25"/>
      <c r="N86" s="25">
        <v>23941185.719999995</v>
      </c>
      <c r="O86" s="172">
        <v>1585509.92</v>
      </c>
      <c r="P86" s="116">
        <v>1581259.52</v>
      </c>
      <c r="Q86" s="123">
        <v>1576916.21</v>
      </c>
      <c r="R86" s="116">
        <v>1546729.24</v>
      </c>
      <c r="S86" s="123">
        <v>1512137.08</v>
      </c>
      <c r="T86" s="116">
        <v>1532201</v>
      </c>
      <c r="U86" s="123">
        <v>1517478.1400000001</v>
      </c>
      <c r="V86" s="116">
        <v>1491392.5</v>
      </c>
      <c r="W86" s="123">
        <v>1491518.6300000001</v>
      </c>
      <c r="X86" s="116">
        <v>1482981.53</v>
      </c>
      <c r="Y86" s="123"/>
      <c r="Z86" s="116"/>
      <c r="AA86" s="139">
        <f>SUM( O86:Z86)</f>
        <v>15318123.770000001</v>
      </c>
    </row>
    <row r="87" spans="1:27" s="85" customFormat="1" x14ac:dyDescent="0.25">
      <c r="A87" s="15" t="s">
        <v>259</v>
      </c>
      <c r="B87" s="24"/>
      <c r="C87" s="78"/>
      <c r="D87" s="25"/>
      <c r="E87" s="25"/>
      <c r="F87" s="25"/>
      <c r="G87" s="25"/>
      <c r="H87" s="25">
        <v>753595.45</v>
      </c>
      <c r="I87" s="25">
        <v>14217180.02</v>
      </c>
      <c r="J87" s="25">
        <v>1567688.1</v>
      </c>
      <c r="K87" s="25">
        <v>1493432.4200000002</v>
      </c>
      <c r="L87" s="25">
        <v>0</v>
      </c>
      <c r="M87" s="25">
        <v>71685084.49000001</v>
      </c>
      <c r="N87" s="25">
        <v>0</v>
      </c>
      <c r="O87" s="123"/>
      <c r="P87" s="116"/>
      <c r="Q87" s="123"/>
      <c r="R87" s="116"/>
      <c r="S87" s="123"/>
      <c r="T87" s="116"/>
      <c r="U87" s="123">
        <f>142557+28345.42</f>
        <v>170902.41999999998</v>
      </c>
      <c r="V87" s="116"/>
      <c r="W87" s="123"/>
      <c r="X87" s="116"/>
      <c r="Y87" s="123"/>
      <c r="Z87" s="116"/>
      <c r="AA87" s="139">
        <f t="shared" si="20"/>
        <v>170902.41999999998</v>
      </c>
    </row>
    <row r="88" spans="1:27" ht="17.25" x14ac:dyDescent="0.4">
      <c r="A88" s="80" t="s">
        <v>243</v>
      </c>
      <c r="B88" s="82"/>
      <c r="C88" s="83">
        <f t="shared" ref="C88:E88" si="34">SUM(C89)</f>
        <v>346276384.89999998</v>
      </c>
      <c r="D88" s="84">
        <f t="shared" si="34"/>
        <v>178768483.81999999</v>
      </c>
      <c r="E88" s="84">
        <f t="shared" si="34"/>
        <v>266975293.37</v>
      </c>
      <c r="F88" s="84">
        <v>349711059.56999999</v>
      </c>
      <c r="G88" s="84">
        <v>352770330.45999998</v>
      </c>
      <c r="H88" s="84">
        <v>291770966.22000003</v>
      </c>
      <c r="I88" s="84">
        <v>164496936.22</v>
      </c>
      <c r="J88" s="84">
        <v>0</v>
      </c>
      <c r="K88" s="84">
        <v>0</v>
      </c>
      <c r="L88" s="84">
        <v>185616673.53</v>
      </c>
      <c r="M88" s="84">
        <v>250875291.20000002</v>
      </c>
      <c r="N88" s="84">
        <v>214392934.33000001</v>
      </c>
      <c r="O88" s="127">
        <f>SUM(O89)</f>
        <v>0</v>
      </c>
      <c r="P88" s="127">
        <f t="shared" ref="P88:Z88" si="35">SUM(P89)</f>
        <v>0</v>
      </c>
      <c r="Q88" s="127">
        <f t="shared" si="35"/>
        <v>0</v>
      </c>
      <c r="R88" s="127">
        <f t="shared" si="35"/>
        <v>0</v>
      </c>
      <c r="S88" s="127">
        <f t="shared" si="35"/>
        <v>22374536.809999999</v>
      </c>
      <c r="T88" s="127">
        <f t="shared" si="35"/>
        <v>0</v>
      </c>
      <c r="U88" s="127">
        <f t="shared" si="35"/>
        <v>0</v>
      </c>
      <c r="V88" s="127">
        <f t="shared" si="35"/>
        <v>6154425.0499999998</v>
      </c>
      <c r="W88" s="127">
        <f t="shared" si="35"/>
        <v>1421723.3800000001</v>
      </c>
      <c r="X88" s="156">
        <f t="shared" si="35"/>
        <v>0</v>
      </c>
      <c r="Y88" s="127">
        <f t="shared" si="35"/>
        <v>15896056.530000001</v>
      </c>
      <c r="Z88" s="125">
        <f t="shared" si="35"/>
        <v>92388400.390000001</v>
      </c>
      <c r="AA88" s="141">
        <f t="shared" si="20"/>
        <v>138235142.16</v>
      </c>
    </row>
    <row r="89" spans="1:27" s="85" customFormat="1" x14ac:dyDescent="0.25">
      <c r="A89" s="15" t="s">
        <v>58</v>
      </c>
      <c r="B89" s="24"/>
      <c r="C89" s="78">
        <v>346276384.89999998</v>
      </c>
      <c r="D89" s="25">
        <v>178768483.81999999</v>
      </c>
      <c r="E89" s="25">
        <v>266975293.37</v>
      </c>
      <c r="F89" s="25">
        <v>349711059.56999999</v>
      </c>
      <c r="G89" s="25">
        <v>352770330.45999998</v>
      </c>
      <c r="H89" s="25">
        <v>291770966.22000003</v>
      </c>
      <c r="I89" s="25">
        <v>164496936.22</v>
      </c>
      <c r="J89" s="25">
        <v>0</v>
      </c>
      <c r="K89" s="25">
        <v>0</v>
      </c>
      <c r="L89" s="25">
        <v>185616673.53</v>
      </c>
      <c r="M89" s="25">
        <v>250875291.20000002</v>
      </c>
      <c r="N89" s="25">
        <v>214392934.33000001</v>
      </c>
      <c r="O89" s="123"/>
      <c r="P89" s="116"/>
      <c r="Q89" s="123"/>
      <c r="R89" s="116"/>
      <c r="S89" s="123">
        <v>22374536.809999999</v>
      </c>
      <c r="T89" s="116"/>
      <c r="U89" s="123"/>
      <c r="V89" s="116">
        <v>6154425.0499999998</v>
      </c>
      <c r="W89" s="123">
        <v>1421723.3800000001</v>
      </c>
      <c r="X89" s="116"/>
      <c r="Y89" s="123">
        <v>15896056.530000001</v>
      </c>
      <c r="Z89" s="116">
        <v>92388400.390000001</v>
      </c>
      <c r="AA89" s="139">
        <f>SUM(O89:Z89 )</f>
        <v>138235142.16</v>
      </c>
    </row>
    <row r="90" spans="1:27" x14ac:dyDescent="0.25">
      <c r="B90" s="24"/>
      <c r="C90" s="78"/>
      <c r="D90" s="25"/>
      <c r="E90" s="25"/>
      <c r="F90" s="25"/>
      <c r="G90" s="25">
        <v>0</v>
      </c>
      <c r="H90" s="25">
        <v>0</v>
      </c>
      <c r="I90" s="25"/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123"/>
      <c r="P90" s="116"/>
      <c r="Q90" s="123"/>
      <c r="R90" s="116"/>
      <c r="S90" s="123"/>
      <c r="T90" s="116"/>
      <c r="U90" s="123"/>
      <c r="V90" s="116"/>
      <c r="W90" s="123"/>
      <c r="X90" s="116"/>
      <c r="Y90" s="123"/>
      <c r="Z90" s="116"/>
      <c r="AA90" s="139">
        <f t="shared" si="20"/>
        <v>0</v>
      </c>
    </row>
    <row r="91" spans="1:27" ht="15.75" thickBot="1" x14ac:dyDescent="0.3">
      <c r="A91" s="18" t="s">
        <v>59</v>
      </c>
      <c r="B91" s="26"/>
      <c r="C91" s="105">
        <f>SUM(C39:C89)-C39-C46-C55-C65-C75-C83-C85-C88</f>
        <v>1184996739.9700007</v>
      </c>
      <c r="D91" s="106">
        <f>SUM(D39:D89)-D39-D46-D55-D65-D75-D83-D85-D88</f>
        <v>1127633894.8800004</v>
      </c>
      <c r="E91" s="106">
        <f>SUM(E39:E89)-E39-E46-E55-E65-E75-E83-E85-E88</f>
        <v>1245635038.9699998</v>
      </c>
      <c r="F91" s="106">
        <f>SUM(F39:F89)-F39-F46-F55-F65-F75-F83-F85-F88</f>
        <v>1416607309.0800006</v>
      </c>
      <c r="G91" s="106">
        <v>1525927207.7800002</v>
      </c>
      <c r="H91" s="106">
        <v>1542010297.4199998</v>
      </c>
      <c r="I91" s="113">
        <v>1585812368.54</v>
      </c>
      <c r="J91" s="114">
        <v>708203003.45391738</v>
      </c>
      <c r="K91" s="114">
        <v>1544593780.2800004</v>
      </c>
      <c r="L91" s="114">
        <v>1977846115.8599997</v>
      </c>
      <c r="M91" s="114">
        <v>2283466204.5599999</v>
      </c>
      <c r="N91" s="114">
        <v>4449671301.2400007</v>
      </c>
      <c r="O91" s="128">
        <f t="shared" ref="O91:V91" si="36">O39+O46+O55+O65+O75+O83+O85+O88+O77+O79</f>
        <v>160768996.79999998</v>
      </c>
      <c r="P91" s="128">
        <f>P39+P46+P55+P65+P75+P83+P85+P88+P77+P79</f>
        <v>159838603.14000002</v>
      </c>
      <c r="Q91" s="128">
        <f t="shared" si="36"/>
        <v>169524061.81999999</v>
      </c>
      <c r="R91" s="128">
        <f t="shared" si="36"/>
        <v>202212425.30999997</v>
      </c>
      <c r="S91" s="128">
        <f t="shared" si="36"/>
        <v>180775127.81</v>
      </c>
      <c r="T91" s="128">
        <f t="shared" si="36"/>
        <v>155283220.57999998</v>
      </c>
      <c r="U91" s="128">
        <f t="shared" si="36"/>
        <v>157774888.47000003</v>
      </c>
      <c r="V91" s="128">
        <f t="shared" si="36"/>
        <v>174133702.78</v>
      </c>
      <c r="W91" s="128">
        <f t="shared" ref="W91:Z91" si="37">W39+W46+W55+W65+W75+W83+W85+W88+W77+W79</f>
        <v>158602112.31999999</v>
      </c>
      <c r="X91" s="158">
        <f t="shared" si="37"/>
        <v>177371869.69999999</v>
      </c>
      <c r="Y91" s="128">
        <f t="shared" si="37"/>
        <v>202777642.57999998</v>
      </c>
      <c r="Z91" s="161">
        <f t="shared" si="37"/>
        <v>258275882.48000002</v>
      </c>
      <c r="AA91" s="143">
        <f>AA39+AA46+AA55+AA65+AA75+AA79+AA85+AA88</f>
        <v>2157338533.79</v>
      </c>
    </row>
    <row r="92" spans="1:27" x14ac:dyDescent="0.25">
      <c r="B92" s="24"/>
      <c r="C92" s="78"/>
      <c r="D92" s="25"/>
      <c r="E92" s="25"/>
      <c r="F92" s="25"/>
      <c r="G92" s="25">
        <v>0</v>
      </c>
      <c r="H92" s="25">
        <v>0</v>
      </c>
      <c r="I92" s="25"/>
      <c r="J92" s="25">
        <v>0</v>
      </c>
      <c r="K92" s="25">
        <v>0</v>
      </c>
      <c r="L92" s="25">
        <v>0</v>
      </c>
      <c r="M92" s="135">
        <v>0</v>
      </c>
      <c r="N92" s="135"/>
      <c r="O92" s="115"/>
      <c r="P92" s="123"/>
      <c r="Q92" s="115"/>
      <c r="R92" s="116"/>
      <c r="S92" s="123"/>
      <c r="T92" s="116"/>
      <c r="U92" s="123"/>
      <c r="V92" s="116"/>
      <c r="W92" s="123"/>
      <c r="X92" s="116"/>
      <c r="Y92" s="123"/>
      <c r="Z92" s="115"/>
      <c r="AA92" s="138"/>
    </row>
    <row r="93" spans="1:27" ht="15.75" thickBot="1" x14ac:dyDescent="0.3">
      <c r="A93" s="110" t="s">
        <v>228</v>
      </c>
      <c r="B93" s="111"/>
      <c r="C93" s="107">
        <f>+C35-C91</f>
        <v>40070393.929999113</v>
      </c>
      <c r="D93" s="108">
        <f>+D35-D91</f>
        <v>86958406.659999609</v>
      </c>
      <c r="E93" s="108">
        <f>+E35-E91</f>
        <v>-1326978.0699999332</v>
      </c>
      <c r="F93" s="108">
        <f>+F35-F91</f>
        <v>116979580.29999948</v>
      </c>
      <c r="G93" s="108">
        <v>96023888.079999685</v>
      </c>
      <c r="H93" s="108">
        <v>-1538012.370000124</v>
      </c>
      <c r="I93" s="108">
        <v>38886704.730000019</v>
      </c>
      <c r="J93" s="108">
        <v>223651442.40999997</v>
      </c>
      <c r="K93" s="108">
        <v>196689556.96999973</v>
      </c>
      <c r="L93" s="108">
        <v>-28159182.299999982</v>
      </c>
      <c r="M93" s="136">
        <v>-83593602.100000158</v>
      </c>
      <c r="N93" s="136">
        <v>-11606105.540000916</v>
      </c>
      <c r="O93" s="132">
        <f>(O35-O91)</f>
        <v>106823563.07000002</v>
      </c>
      <c r="P93" s="132">
        <f t="shared" ref="P93:Z93" si="38">(P35-P91)</f>
        <v>84597309.23999998</v>
      </c>
      <c r="Q93" s="132">
        <f t="shared" si="38"/>
        <v>24199794.359999985</v>
      </c>
      <c r="R93" s="132">
        <f t="shared" si="38"/>
        <v>6409763.0300000012</v>
      </c>
      <c r="S93" s="132">
        <f t="shared" si="38"/>
        <v>-4951980.1900000274</v>
      </c>
      <c r="T93" s="132">
        <f t="shared" si="38"/>
        <v>39468548.060000002</v>
      </c>
      <c r="U93" s="132">
        <f t="shared" si="38"/>
        <v>7707475.0499999523</v>
      </c>
      <c r="V93" s="132">
        <f t="shared" si="38"/>
        <v>2644423.6800000072</v>
      </c>
      <c r="W93" s="132">
        <f t="shared" si="38"/>
        <v>9156811.030000031</v>
      </c>
      <c r="X93" s="132">
        <f t="shared" si="38"/>
        <v>-31900887.029999971</v>
      </c>
      <c r="Y93" s="132">
        <f t="shared" si="38"/>
        <v>-40033477.889999986</v>
      </c>
      <c r="Z93" s="132">
        <f t="shared" si="38"/>
        <v>-99647393.710000008</v>
      </c>
      <c r="AA93" s="144">
        <f>(AA35-AA91)</f>
        <v>2366286431.1899996</v>
      </c>
    </row>
    <row r="94" spans="1:27" x14ac:dyDescent="0.25"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spans="1:27" x14ac:dyDescent="0.25"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spans="1:27" x14ac:dyDescent="0.25"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spans="15:26" x14ac:dyDescent="0.25"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spans="15:26" x14ac:dyDescent="0.25"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spans="15:26" x14ac:dyDescent="0.25"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spans="15:26" x14ac:dyDescent="0.25"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spans="15:26" x14ac:dyDescent="0.25"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spans="15:26" x14ac:dyDescent="0.25"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spans="15:26" x14ac:dyDescent="0.25"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spans="15:26" x14ac:dyDescent="0.25"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spans="15:26" x14ac:dyDescent="0.25"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spans="15:26" x14ac:dyDescent="0.25"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spans="15:26" x14ac:dyDescent="0.25"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spans="15:26" x14ac:dyDescent="0.25"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spans="15:26" x14ac:dyDescent="0.25"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spans="15:26" x14ac:dyDescent="0.25"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spans="15:26" x14ac:dyDescent="0.25"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spans="15:26" x14ac:dyDescent="0.25"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spans="15:26" x14ac:dyDescent="0.25"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spans="15:26" x14ac:dyDescent="0.25"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spans="15:26" x14ac:dyDescent="0.25"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spans="15:26" x14ac:dyDescent="0.25"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spans="15:26" x14ac:dyDescent="0.25"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</sheetData>
  <mergeCells count="2">
    <mergeCell ref="O3:Z3"/>
    <mergeCell ref="C3:N3"/>
  </mergeCells>
  <pageMargins left="0.7" right="0.7" top="0.75" bottom="0.75" header="0.3" footer="0.3"/>
  <pageSetup orientation="portrait" r:id="rId1"/>
  <ignoredErrors>
    <ignoredError sqref="F8 F20 AA8 AA9 AA39 AA14 AA17 AA19:AA20 AA24:AA25 AA30:AA34 AA46 AA53 AA55 AA65 AA75 AA77:AA79 AA81:AA85 AA90 AA87:AA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2026-02-12T22:14:42Z</dcterms:modified>
</cp:coreProperties>
</file>